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90" windowWidth="11820" windowHeight="5865" tabRatio="930" firstSheet="2" activeTab="2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<sst xmlns="http://schemas.openxmlformats.org/spreadsheetml/2006/main" count="5066" uniqueCount="2304">
  <si>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</si>
  <si>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</si>
  <si>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</si>
  <si>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</si>
  <si>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</si>
  <si>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</si>
  <si>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</si>
  <si>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</si>
  <si>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</si>
  <si>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</si>
  <si>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</si>
  <si>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</si>
  <si>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</si>
  <si>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</si>
  <si>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</si>
  <si>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</si>
  <si>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</si>
  <si>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</si>
  <si>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</si>
  <si>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</si>
  <si>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</si>
  <si>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</si>
  <si>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</si>
  <si>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</si>
  <si>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</si>
  <si>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</si>
  <si>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</si>
  <si>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</si>
  <si>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</si>
  <si>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</si>
  <si>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</si>
  <si>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</si>
  <si>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</si>
  <si>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</si>
  <si>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</si>
  <si>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</si>
  <si>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</si>
  <si>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</si>
  <si>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</si>
  <si>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</si>
  <si>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</si>
  <si>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</si>
  <si>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</si>
  <si>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</si>
  <si>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</si>
  <si>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</si>
  <si>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</si>
  <si>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</si>
  <si>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</si>
  <si>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</si>
  <si>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</si>
  <si>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</si>
  <si>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</si>
  <si>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</si>
  <si>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</si>
  <si>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</si>
  <si>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</si>
  <si>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</si>
  <si>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</si>
  <si>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</si>
  <si>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</si>
  <si>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</si>
  <si>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</si>
  <si>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</si>
  <si>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</si>
  <si>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</si>
  <si>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</si>
  <si>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</si>
  <si>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</si>
  <si>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</si>
  <si>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</si>
  <si>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</si>
  <si>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</si>
  <si>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</si>
  <si>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</si>
  <si>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</si>
  <si>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</si>
  <si>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</si>
  <si>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</si>
  <si>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</si>
  <si>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</si>
  <si>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</si>
  <si>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</si>
  <si>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</si>
  <si>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</si>
  <si>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</si>
  <si>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</si>
  <si>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</si>
  <si>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</si>
  <si>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</si>
  <si>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</si>
  <si>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</si>
  <si>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</si>
  <si>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</si>
  <si>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</si>
  <si>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</si>
  <si>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</si>
  <si>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</si>
  <si>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</si>
  <si>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</si>
  <si>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</si>
  <si>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</si>
  <si>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</si>
  <si>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</si>
  <si>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</si>
  <si>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</si>
  <si>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</si>
  <si>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</si>
  <si>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</si>
  <si>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</si>
  <si>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</si>
  <si>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</si>
  <si>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</si>
  <si>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</si>
  <si>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</si>
  <si>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</si>
  <si>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</si>
  <si>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</si>
  <si>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</si>
  <si>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</si>
  <si>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</si>
  <si>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</si>
  <si>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</si>
  <si>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</si>
  <si>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</si>
  <si>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</si>
  <si>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</si>
  <si>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</si>
  <si>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</si>
  <si>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</si>
  <si>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</si>
  <si>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</si>
  <si>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</si>
  <si>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</si>
  <si>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</si>
  <si>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</si>
  <si>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</si>
  <si>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</si>
  <si>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</si>
  <si>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</si>
  <si>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</si>
  <si>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</si>
  <si>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</si>
  <si>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</si>
  <si>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</si>
  <si>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</si>
  <si>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</si>
  <si>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</si>
  <si>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</si>
  <si>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</si>
  <si>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</si>
  <si>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</si>
  <si>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</si>
  <si>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</si>
  <si>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</si>
  <si>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</si>
  <si>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</si>
  <si>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</si>
  <si>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</si>
  <si>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</si>
  <si>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</si>
  <si>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</si>
  <si>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</si>
  <si>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</si>
  <si>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</si>
  <si>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</si>
  <si>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</si>
  <si>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</si>
  <si>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</si>
  <si>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</si>
  <si>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</si>
  <si>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</si>
  <si>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</si>
  <si>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</si>
  <si>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</si>
  <si>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</si>
  <si>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</si>
  <si>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</si>
  <si>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</si>
  <si>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</si>
  <si>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</si>
  <si>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</si>
  <si>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</si>
  <si>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</si>
  <si>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</si>
  <si>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</si>
  <si>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</si>
  <si>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</si>
  <si>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</si>
  <si>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</si>
  <si>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</si>
  <si>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</si>
  <si>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</si>
  <si>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</si>
  <si>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</si>
  <si>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</si>
  <si>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</si>
  <si>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</si>
  <si>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</si>
  <si>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</si>
  <si>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</si>
  <si>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</si>
  <si>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</si>
  <si>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</si>
  <si>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</si>
  <si>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</si>
  <si>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</si>
  <si>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</si>
  <si>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</si>
  <si>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</si>
  <si>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</si>
  <si>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</si>
  <si>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</si>
  <si>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</si>
  <si>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</si>
  <si>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</si>
  <si>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</si>
  <si>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</si>
  <si>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</si>
  <si>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</si>
  <si>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</si>
  <si>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</si>
  <si>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</si>
  <si>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</si>
  <si>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</si>
  <si>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</si>
  <si>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</si>
  <si>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</si>
  <si>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</si>
  <si>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</si>
  <si>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</si>
  <si>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</si>
  <si>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</si>
  <si>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</si>
  <si>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</si>
  <si>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</si>
  <si>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</si>
  <si>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</si>
  <si>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</si>
  <si>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</si>
  <si>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</si>
  <si>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</si>
  <si>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</si>
  <si>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</si>
  <si>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</si>
  <si>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</si>
  <si>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</si>
  <si>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</si>
  <si>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</si>
  <si>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</si>
  <si>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</si>
  <si>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</si>
  <si>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</si>
  <si>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</si>
  <si>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</si>
  <si>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</si>
  <si>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</si>
  <si>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</si>
  <si>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</si>
  <si>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</si>
  <si>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</si>
  <si>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</si>
  <si>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</si>
  <si>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</si>
  <si>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</si>
  <si>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</si>
  <si>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</si>
  <si>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</si>
  <si>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</si>
  <si>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</si>
  <si>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</si>
  <si>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</si>
  <si>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</si>
  <si>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</si>
  <si>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</si>
  <si>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</si>
  <si>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</si>
  <si>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</si>
  <si>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</si>
  <si>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</si>
  <si>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</si>
  <si>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</si>
  <si>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</si>
  <si>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</si>
  <si>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</si>
  <si>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</si>
  <si>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</si>
  <si>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</si>
  <si>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</si>
  <si>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</si>
  <si>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</si>
  <si>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</si>
  <si>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</si>
  <si>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</si>
  <si>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</si>
  <si>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</si>
  <si>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</si>
  <si>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</si>
  <si>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</si>
  <si>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</si>
  <si>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</si>
  <si>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</si>
  <si>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</si>
  <si>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</si>
  <si>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</si>
  <si>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</si>
  <si>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</si>
  <si>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</si>
  <si>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</si>
  <si>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</si>
  <si>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</si>
  <si>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</si>
  <si>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</si>
  <si>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</si>
  <si>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</si>
  <si>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</si>
  <si>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</si>
  <si>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</si>
  <si>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</si>
  <si>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</si>
  <si>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</si>
  <si>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</si>
  <si>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</si>
  <si>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</si>
  <si>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</si>
  <si>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</si>
  <si>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</si>
  <si>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</si>
  <si>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</si>
  <si>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</si>
  <si>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</si>
  <si>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</si>
  <si>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</si>
  <si>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</si>
  <si>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</si>
  <si>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</si>
  <si>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</si>
  <si>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</si>
  <si>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</si>
  <si>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</si>
  <si>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</si>
  <si>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</si>
  <si>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</si>
  <si>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</si>
  <si>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</si>
  <si>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</si>
  <si>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</si>
  <si>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</si>
  <si>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</si>
  <si>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</si>
  <si>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</si>
  <si>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</si>
  <si>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</si>
  <si>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</si>
  <si>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</si>
  <si>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</si>
  <si>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</si>
  <si>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</si>
  <si>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</si>
  <si>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</si>
  <si>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</si>
  <si>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</si>
  <si>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</si>
  <si>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</si>
  <si>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</si>
  <si>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</si>
  <si>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</si>
  <si>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</si>
  <si>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</si>
  <si>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</si>
  <si>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</si>
  <si>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</si>
  <si>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</si>
  <si>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</si>
  <si>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</si>
  <si>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</si>
  <si>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</si>
  <si>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</si>
  <si>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</si>
  <si>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</si>
  <si>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</si>
  <si>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</si>
  <si>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</si>
  <si>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</si>
  <si>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</si>
  <si>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</si>
  <si>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</si>
  <si>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</si>
  <si>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</si>
  <si>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</si>
  <si>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</si>
  <si>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</si>
  <si>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</si>
  <si>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</si>
  <si>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</si>
  <si>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</si>
  <si>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</si>
  <si>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</si>
  <si>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</si>
  <si>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</si>
  <si>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</si>
  <si>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</si>
  <si>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</si>
  <si>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</si>
  <si>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</si>
  <si>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</si>
  <si>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</si>
  <si>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</si>
  <si>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</si>
  <si>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</si>
  <si>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</si>
  <si>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</si>
  <si>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</si>
  <si>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</si>
  <si>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</si>
  <si>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</si>
  <si>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</si>
  <si>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</si>
  <si>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</si>
  <si>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</si>
  <si>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</si>
  <si>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</si>
  <si>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</si>
  <si>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</si>
  <si>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</si>
  <si>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</si>
  <si>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</si>
  <si>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</si>
  <si>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</si>
  <si>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</si>
  <si>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</si>
  <si>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</si>
  <si>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</si>
  <si>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</si>
  <si>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</si>
  <si>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</si>
  <si>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</si>
  <si>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</si>
  <si>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</si>
  <si>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</si>
  <si>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</si>
  <si>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</si>
  <si>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</si>
  <si>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</si>
  <si>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</si>
  <si>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</si>
  <si>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</si>
  <si>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</si>
  <si>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</si>
  <si>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</si>
  <si>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</si>
  <si>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</si>
  <si>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</si>
  <si>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</si>
  <si>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</si>
  <si>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</si>
  <si>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</si>
  <si>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</si>
  <si>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</si>
  <si>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</si>
  <si>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</si>
  <si>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</si>
  <si>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</si>
  <si>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</si>
  <si>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</si>
  <si>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</si>
  <si>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</si>
  <si>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</si>
  <si>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</si>
  <si>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</si>
  <si>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</si>
  <si>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</si>
  <si>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</si>
  <si>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</si>
  <si>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</si>
  <si>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</si>
  <si>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</si>
  <si>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</si>
  <si>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</si>
  <si>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</si>
  <si>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</si>
  <si>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</si>
  <si>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</si>
  <si>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</si>
  <si>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</si>
  <si>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</si>
  <si>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</si>
  <si>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</si>
  <si>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</si>
  <si>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</si>
  <si>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</si>
  <si>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</si>
  <si>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</si>
  <si>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</si>
  <si>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</si>
  <si>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</si>
  <si>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</si>
  <si>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</si>
  <si>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</si>
  <si>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</si>
  <si>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</si>
  <si>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</si>
  <si>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</si>
  <si>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</si>
  <si>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</si>
  <si>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</si>
  <si>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</si>
  <si>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</si>
  <si>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</si>
  <si>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</si>
  <si>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</si>
  <si>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</si>
  <si>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</si>
  <si>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</si>
  <si>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</si>
  <si>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</si>
  <si>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</si>
  <si>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</si>
  <si>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</si>
  <si>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</si>
  <si>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</si>
  <si>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</si>
  <si>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</si>
  <si>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</si>
  <si>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</si>
  <si>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</si>
  <si>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</si>
  <si>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</si>
  <si>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</si>
  <si>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</si>
  <si>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</si>
  <si>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</si>
  <si>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</si>
  <si>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</si>
  <si>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</si>
  <si>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</si>
  <si>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</si>
  <si>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</si>
  <si>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</si>
  <si>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</si>
  <si>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</si>
  <si>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</si>
  <si>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</si>
  <si>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</si>
  <si>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</si>
  <si>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</si>
  <si>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</si>
  <si>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</si>
  <si>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</si>
  <si>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</si>
  <si>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</si>
  <si>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</si>
  <si>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</si>
  <si>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</si>
  <si>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</si>
  <si>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</si>
  <si>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</si>
  <si>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</si>
  <si>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</si>
  <si>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</si>
  <si>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</si>
  <si>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</si>
  <si>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</si>
  <si>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</si>
  <si>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</si>
  <si>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</si>
  <si>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</si>
  <si>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</si>
  <si>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</si>
  <si>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</si>
  <si>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</si>
  <si>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</si>
  <si>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</si>
  <si>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</si>
  <si>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</si>
  <si>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</si>
  <si>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</si>
  <si>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</si>
  <si>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</si>
  <si>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</si>
  <si>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</si>
  <si>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</si>
  <si>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</si>
  <si>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</si>
  <si>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</si>
  <si>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</si>
  <si>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</si>
  <si>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</si>
  <si>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</si>
  <si>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</si>
  <si>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</si>
  <si>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</si>
  <si>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</si>
  <si>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</si>
  <si>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</si>
  <si>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</si>
  <si>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</si>
  <si>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</si>
  <si>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</si>
  <si>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</si>
  <si>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</si>
  <si>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</si>
  <si>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</si>
  <si>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</si>
  <si>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</si>
  <si>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</si>
  <si>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</si>
  <si>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</si>
  <si>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</si>
  <si>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</si>
  <si>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</si>
  <si>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</si>
  <si>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</si>
  <si>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</si>
  <si>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</si>
  <si>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</si>
  <si>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</si>
  <si>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</si>
  <si>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</si>
  <si>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</si>
  <si>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</si>
  <si>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</si>
  <si>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</si>
  <si>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</si>
  <si>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</si>
  <si>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</si>
  <si>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</si>
  <si>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</si>
  <si>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</si>
  <si>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</si>
  <si>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</si>
  <si>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</si>
  <si>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</si>
  <si>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</si>
  <si>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</si>
  <si>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</si>
  <si>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</si>
  <si>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</si>
  <si>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</si>
  <si>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</si>
  <si>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</si>
  <si>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</si>
  <si>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</si>
  <si>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</si>
  <si>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</si>
  <si>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</si>
  <si>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</si>
  <si>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</si>
  <si>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</si>
  <si>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</si>
  <si>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</si>
  <si>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</si>
  <si>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</si>
  <si>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</si>
  <si>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</si>
  <si>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</si>
  <si>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</si>
  <si>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</si>
  <si>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</si>
  <si>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</si>
  <si>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</si>
  <si>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</si>
  <si>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</si>
  <si>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</si>
  <si>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</si>
  <si>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</si>
  <si>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</si>
  <si>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</si>
  <si>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</si>
  <si>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</si>
  <si>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</si>
  <si>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</si>
  <si>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</si>
  <si>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</si>
  <si>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</si>
  <si>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</si>
  <si>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</si>
  <si>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</si>
  <si>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</si>
  <si>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</si>
  <si>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</si>
  <si>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</si>
  <si>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</si>
  <si>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</si>
  <si>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</si>
  <si>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</si>
  <si>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</si>
  <si>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</si>
  <si>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</si>
  <si>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</si>
  <si>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</si>
  <si>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</si>
  <si>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</si>
  <si>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</si>
  <si>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</si>
  <si>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</si>
  <si>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</si>
  <si>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</si>
  <si>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</si>
  <si>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</si>
  <si>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</si>
  <si>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</si>
  <si>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</si>
  <si>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</si>
  <si>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</si>
  <si>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</si>
  <si>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</si>
  <si>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</si>
  <si>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</si>
  <si>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</si>
  <si>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</si>
  <si>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</si>
  <si>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</si>
  <si>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</si>
  <si>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</si>
  <si>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</si>
  <si>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</si>
  <si>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</si>
  <si>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</si>
  <si>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</si>
  <si>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</si>
  <si>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</si>
  <si>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</si>
  <si>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</si>
  <si>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</si>
  <si>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</si>
  <si>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</si>
  <si>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</si>
  <si>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</si>
  <si>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</si>
  <si>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</si>
  <si>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</si>
  <si>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</si>
  <si>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</si>
  <si>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</si>
  <si>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</si>
  <si>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</si>
  <si>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</si>
  <si>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</si>
  <si>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</si>
  <si>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</si>
  <si>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</si>
  <si>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</si>
  <si>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</si>
  <si>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</si>
  <si>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</si>
  <si>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</si>
  <si>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</si>
  <si>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</si>
  <si>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</si>
  <si>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</si>
  <si>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</si>
  <si>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</si>
  <si>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</si>
  <si>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</si>
  <si>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</si>
  <si>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</si>
  <si>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</si>
  <si>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</si>
  <si>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</si>
  <si>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</si>
  <si>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</si>
  <si>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</si>
  <si>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</si>
  <si>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</si>
  <si>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</si>
  <si>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</si>
  <si>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</si>
  <si>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</si>
  <si>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</si>
  <si>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</si>
  <si>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</si>
  <si>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</si>
  <si>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</si>
  <si>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</si>
  <si>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</si>
  <si>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</si>
  <si>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</si>
  <si>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</si>
  <si>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</si>
  <si>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</si>
  <si>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</si>
  <si>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</si>
  <si>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</si>
  <si>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</si>
  <si>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</si>
  <si>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</si>
  <si>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</si>
  <si>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</si>
  <si>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</si>
  <si>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</si>
  <si>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</si>
  <si>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</si>
  <si>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</si>
  <si>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</si>
  <si>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</si>
  <si>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</si>
  <si>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</si>
  <si>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</si>
  <si>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</si>
  <si>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</si>
  <si>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</si>
  <si>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</si>
  <si>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</si>
  <si>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</si>
  <si>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</si>
  <si>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</si>
  <si>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</si>
  <si>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</si>
  <si>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</si>
  <si>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</si>
  <si>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</si>
  <si>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</si>
  <si>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</si>
  <si>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</si>
  <si>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</si>
  <si>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</si>
  <si>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</si>
  <si>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</si>
  <si>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</si>
  <si>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</si>
  <si>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</si>
  <si>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</si>
  <si>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</si>
  <si>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</si>
  <si>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</si>
  <si>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</si>
  <si>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</si>
  <si>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</si>
  <si>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</si>
  <si>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</si>
  <si>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</si>
  <si>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</si>
  <si>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</si>
  <si>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</si>
  <si>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</si>
  <si>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</si>
  <si>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</si>
  <si>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</si>
  <si>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</si>
  <si>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</si>
  <si>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</si>
  <si>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</si>
  <si>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</si>
  <si>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</si>
  <si>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</si>
  <si>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</si>
  <si>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</si>
  <si>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</si>
  <si>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</si>
  <si>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</si>
  <si>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</si>
  <si>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</si>
  <si>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</si>
  <si>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</si>
  <si>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</si>
  <si>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</si>
  <si>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</si>
  <si>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</si>
  <si>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</si>
  <si>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</si>
  <si>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</si>
  <si>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</si>
  <si>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</si>
  <si>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</si>
  <si>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</si>
  <si>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</si>
  <si>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</si>
  <si>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</si>
  <si>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</si>
  <si>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</si>
  <si>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</si>
  <si>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</si>
  <si>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</si>
  <si>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</si>
  <si>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</si>
  <si>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</si>
  <si>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</si>
  <si>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</si>
  <si>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</si>
  <si>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</si>
  <si>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</si>
  <si>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</si>
  <si>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</si>
  <si>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</si>
  <si>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</si>
  <si>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</si>
  <si>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</si>
  <si>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</si>
  <si>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</si>
  <si>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</si>
  <si>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</si>
  <si>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</si>
  <si>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</si>
  <si>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</si>
  <si>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</si>
  <si>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</si>
  <si>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</si>
  <si>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</si>
  <si>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</si>
  <si>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</si>
  <si>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</si>
  <si>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</si>
  <si>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</si>
  <si>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</si>
  <si>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</si>
  <si>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</si>
  <si>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</si>
  <si>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</si>
  <si>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</si>
  <si>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</si>
  <si>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</si>
  <si>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</si>
  <si>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</si>
  <si>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</si>
  <si>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</si>
  <si>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</si>
  <si>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</si>
  <si>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</si>
  <si>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</si>
  <si>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</si>
  <si>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</si>
  <si>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</si>
  <si>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</si>
  <si>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</si>
  <si>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</si>
  <si>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</si>
  <si>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</si>
  <si>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</si>
  <si>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</si>
  <si>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</si>
  <si>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</si>
  <si>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</si>
  <si>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</si>
  <si>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</si>
  <si>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</si>
  <si>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</si>
  <si>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</si>
  <si>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</si>
  <si>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</si>
  <si>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</si>
  <si>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</si>
  <si>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</si>
  <si>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</si>
  <si>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</si>
  <si>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</si>
  <si>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</si>
  <si>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</si>
  <si>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</si>
  <si>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</si>
  <si>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</si>
  <si>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</si>
  <si>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</si>
  <si>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</si>
  <si>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</si>
  <si>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</si>
  <si>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</si>
  <si>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</si>
  <si>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</si>
  <si>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</si>
  <si>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</si>
  <si>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</si>
  <si>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</si>
  <si>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</si>
  <si>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</si>
  <si>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</si>
  <si>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</si>
  <si>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</si>
  <si>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</si>
  <si>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</si>
  <si>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</si>
  <si>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</si>
  <si>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</si>
  <si>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</si>
  <si>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</si>
  <si>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</si>
  <si>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</si>
  <si>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</si>
  <si>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</si>
  <si>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</si>
  <si>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</si>
  <si>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</si>
  <si>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</si>
  <si>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</si>
  <si>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</si>
  <si>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</si>
  <si>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</si>
  <si>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</si>
  <si>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</si>
  <si>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</si>
  <si>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</si>
  <si>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</si>
  <si>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</si>
  <si>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</si>
  <si>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</si>
  <si>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</si>
  <si>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</si>
  <si>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</si>
  <si>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</si>
  <si>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</si>
  <si>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</si>
  <si>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</si>
  <si>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</si>
  <si>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</si>
  <si>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</si>
  <si>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</si>
  <si>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</si>
  <si>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</si>
  <si>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</si>
  <si>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</si>
  <si>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</si>
  <si>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</si>
  <si>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</si>
  <si>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</si>
  <si>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</si>
  <si>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</si>
  <si>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</si>
  <si>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</si>
  <si>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</si>
  <si>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</si>
  <si>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</si>
  <si>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</si>
  <si>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</si>
  <si>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</si>
  <si>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</si>
  <si>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</si>
  <si>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</si>
  <si>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</si>
  <si>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</si>
  <si>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</si>
  <si>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</si>
  <si>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</si>
  <si>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</si>
  <si>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</si>
  <si>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</si>
  <si>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</si>
  <si>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</si>
  <si>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</si>
  <si>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</si>
  <si>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</si>
  <si>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</si>
  <si>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</si>
  <si>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</si>
  <si>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</si>
  <si>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</si>
  <si>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</si>
  <si>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</si>
  <si>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</si>
  <si>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</si>
  <si>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</si>
  <si>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</si>
  <si>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</si>
  <si>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</si>
  <si>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</si>
  <si>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</si>
  <si>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</si>
  <si>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</si>
  <si>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</si>
  <si>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</si>
  <si>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</si>
  <si>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</si>
  <si>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</si>
  <si>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</si>
  <si>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</si>
  <si>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</si>
  <si>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</si>
  <si>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</si>
  <si>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</si>
  <si>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</si>
  <si>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</si>
  <si>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</si>
  <si>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</si>
  <si>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</si>
  <si>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</si>
  <si>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</si>
  <si>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</si>
  <si>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</si>
  <si>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</si>
  <si>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</si>
  <si>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</si>
  <si>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</si>
  <si>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</si>
  <si>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</si>
  <si>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</si>
  <si>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</si>
  <si>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</si>
  <si>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</si>
  <si>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</si>
  <si>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</si>
  <si>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</si>
  <si>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</si>
  <si>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</si>
  <si>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</si>
  <si>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</si>
  <si>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</si>
  <si>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</si>
  <si>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</si>
  <si>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</si>
  <si>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</si>
  <si>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</si>
  <si>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</si>
  <si>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</si>
  <si>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</si>
  <si>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</si>
  <si>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</si>
  <si>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</si>
  <si>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</si>
  <si>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</si>
  <si>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</si>
  <si>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</si>
  <si>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</si>
  <si>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</si>
  <si>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</si>
  <si>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</si>
  <si>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</si>
  <si>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</si>
  <si>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</si>
  <si>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</si>
  <si>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</si>
  <si>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</si>
  <si>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</si>
  <si>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</si>
  <si>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</si>
  <si>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</si>
  <si>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</si>
  <si>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</si>
  <si>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</si>
  <si>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</si>
  <si>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</si>
  <si>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</si>
  <si>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</si>
  <si>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</si>
  <si>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</si>
  <si>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</si>
  <si>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</si>
  <si>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</si>
  <si>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</si>
  <si>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</si>
  <si>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</si>
  <si>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</si>
  <si>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</si>
  <si>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</si>
  <si>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</si>
  <si>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</si>
  <si>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</si>
  <si>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</si>
  <si>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</si>
  <si>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</si>
  <si>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</si>
  <si>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</si>
  <si>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</si>
  <si>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</si>
  <si>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</si>
  <si>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</si>
  <si>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</si>
  <si>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</si>
  <si>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</si>
  <si>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</si>
  <si>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</si>
  <si>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</si>
  <si>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</si>
  <si>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</si>
  <si>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</si>
  <si>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</si>
  <si>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</si>
  <si>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</si>
  <si>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</si>
  <si>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</si>
  <si>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</si>
  <si>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</si>
  <si>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</si>
  <si>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</si>
  <si>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</si>
  <si>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</si>
  <si>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</si>
  <si>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</si>
  <si>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</si>
  <si>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</si>
  <si>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</si>
  <si>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</si>
  <si>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</si>
  <si>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</si>
  <si>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</si>
  <si>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</si>
  <si>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</si>
  <si>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</si>
  <si>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</si>
  <si>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</si>
  <si>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</si>
  <si>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</si>
  <si>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</si>
  <si>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</si>
  <si>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</si>
  <si>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</si>
  <si>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</si>
  <si>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</si>
  <si>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</si>
  <si>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</si>
  <si>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</si>
  <si>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</si>
  <si>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</si>
  <si>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</si>
  <si>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</si>
  <si>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</si>
  <si>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</si>
  <si>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</si>
  <si>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</si>
  <si>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</si>
  <si>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</si>
  <si>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</si>
  <si>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</si>
  <si>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</si>
  <si>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</si>
  <si>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</si>
  <si>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</si>
  <si>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</si>
  <si>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</si>
  <si>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</si>
  <si>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</si>
  <si>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</si>
  <si>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</si>
  <si>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</si>
  <si>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</si>
  <si>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</si>
  <si>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</si>
  <si>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</si>
  <si>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</si>
  <si>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</si>
  <si>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</si>
  <si>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</si>
  <si>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</si>
  <si>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</si>
  <si>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</si>
  <si>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</si>
  <si>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</si>
  <si>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</si>
  <si>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</si>
  <si>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</si>
  <si>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</si>
  <si>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</si>
  <si>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</si>
  <si>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</si>
  <si>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</si>
  <si>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</si>
  <si>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</si>
  <si>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</si>
  <si>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</si>
  <si>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</si>
  <si>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</si>
  <si>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</si>
  <si>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</si>
  <si>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</si>
  <si>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</si>
  <si>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</si>
  <si>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</si>
  <si>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</si>
  <si>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</si>
  <si>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</si>
  <si>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</si>
  <si>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</si>
  <si>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</si>
  <si>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</si>
  <si>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</si>
  <si>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</si>
  <si>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</si>
  <si>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</si>
  <si>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</si>
  <si>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</si>
  <si>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</si>
  <si>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</si>
  <si>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</si>
  <si>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</si>
  <si>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</si>
  <si>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</si>
  <si>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</si>
  <si>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</si>
  <si>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</si>
  <si>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</si>
  <si>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</si>
  <si>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</si>
  <si>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</si>
  <si>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</si>
  <si>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</si>
  <si>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</si>
  <si>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</si>
  <si>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</si>
  <si>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</si>
  <si>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</si>
  <si>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</si>
  <si>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</si>
  <si>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</si>
  <si>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</si>
  <si>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</si>
  <si>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</si>
  <si>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</si>
  <si>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</si>
  <si>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</si>
  <si>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</si>
  <si>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</si>
  <si>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</si>
  <si>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</si>
  <si>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</si>
  <si>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</si>
  <si>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</si>
  <si>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</si>
  <si>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</si>
  <si>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</si>
  <si>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</si>
  <si>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</si>
  <si>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</si>
  <si>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</si>
  <si>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</si>
  <si>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</si>
  <si>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</si>
  <si>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</si>
  <si>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</si>
  <si>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</si>
  <si>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</si>
  <si>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</si>
  <si>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</si>
  <si>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</si>
  <si>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</si>
  <si>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</si>
  <si>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</si>
  <si>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</si>
  <si>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</si>
  <si>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</si>
  <si>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</si>
  <si>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</si>
  <si>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</si>
  <si>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</si>
  <si>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</si>
  <si>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</si>
  <si>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</si>
  <si>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</si>
  <si>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</si>
  <si>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</si>
  <si>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</si>
  <si>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</si>
  <si>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</si>
  <si>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</si>
  <si>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</si>
  <si>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</si>
  <si>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</si>
  <si>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</si>
  <si>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</si>
  <si>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</si>
  <si>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</si>
  <si>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</si>
  <si>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</si>
  <si>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</si>
  <si>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</si>
  <si>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</si>
  <si>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</si>
  <si>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</si>
  <si>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</si>
  <si>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</si>
  <si>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</si>
  <si>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</si>
  <si>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</si>
  <si>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</si>
  <si>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</si>
  <si>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</si>
  <si>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</si>
  <si>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</si>
  <si>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</si>
  <si>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</si>
  <si>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</si>
  <si>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</si>
  <si>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</si>
  <si>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</si>
  <si>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</si>
  <si>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</si>
  <si>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</si>
  <si>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</si>
  <si>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</si>
  <si>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</si>
  <si>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</si>
  <si>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</si>
  <si>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</si>
  <si>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</si>
  <si>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</si>
  <si>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</si>
  <si>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</si>
  <si>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</si>
  <si>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</si>
  <si>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</si>
  <si>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</si>
  <si>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</si>
  <si>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</si>
  <si>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</si>
  <si>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</si>
  <si>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</si>
  <si>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</si>
  <si>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</si>
  <si>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</si>
  <si>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</si>
  <si>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</si>
  <si>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</si>
  <si>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</si>
  <si>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</si>
  <si>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</si>
  <si>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</si>
  <si>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</si>
  <si>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</si>
  <si>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</si>
  <si>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</si>
  <si>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</si>
  <si>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</si>
  <si>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</si>
  <si>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</si>
  <si>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</si>
  <si>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</si>
  <si>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</si>
  <si>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</si>
  <si>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</si>
  <si>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</si>
  <si>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</si>
  <si>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</si>
  <si>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</si>
  <si>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</si>
  <si>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</si>
  <si>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</si>
  <si>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</si>
  <si>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</si>
  <si>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</si>
  <si>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</si>
  <si>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</si>
  <si>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</si>
  <si>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</si>
  <si>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</si>
  <si>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</si>
  <si>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</si>
  <si>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</si>
  <si>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</si>
  <si>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</si>
  <si>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</si>
  <si>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</si>
  <si>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</si>
  <si>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</si>
  <si>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</si>
  <si>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</si>
  <si>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</si>
  <si>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</si>
  <si>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</si>
  <si>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</si>
  <si>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</si>
  <si>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</si>
  <si>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</si>
  <si>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</si>
  <si>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</si>
  <si>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</si>
  <si>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</si>
  <si>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</si>
  <si>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</si>
  <si>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</si>
  <si>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</si>
  <si>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</si>
  <si>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</si>
  <si>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</si>
  <si>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</si>
  <si>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</si>
  <si>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</si>
  <si>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</si>
  <si>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</si>
  <si>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</si>
  <si>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</si>
  <si>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</si>
  <si>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</si>
  <si>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</si>
  <si>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</si>
  <si>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</si>
  <si>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</si>
  <si>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</si>
  <si>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</si>
  <si>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</si>
  <si>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</si>
  <si>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</si>
  <si>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</si>
  <si>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</si>
  <si>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</si>
  <si>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</si>
  <si>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</si>
  <si>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</si>
  <si>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</si>
  <si>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</si>
  <si>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</si>
  <si>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</si>
  <si>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</si>
  <si>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</si>
  <si>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</si>
  <si>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</si>
  <si>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</si>
  <si>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</si>
  <si>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</si>
  <si>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</si>
  <si>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</si>
  <si>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</si>
  <si>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</si>
  <si>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</si>
  <si>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</si>
  <si>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</si>
  <si>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</si>
  <si>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</si>
  <si>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</si>
  <si>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</si>
  <si>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</si>
  <si>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</si>
  <si>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</si>
  <si>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</si>
  <si>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</si>
  <si>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</si>
  <si>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</si>
  <si>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</si>
  <si>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</si>
  <si>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</si>
  <si>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</si>
  <si>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</si>
  <si>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</si>
  <si>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</si>
  <si>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</si>
  <si>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</si>
  <si>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</si>
  <si>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</si>
  <si>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</si>
  <si>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</si>
  <si>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</si>
  <si>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</si>
  <si>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</si>
  <si>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</si>
  <si>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</si>
  <si>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</si>
  <si>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</si>
  <si>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</si>
  <si>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</si>
  <si>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</si>
  <si>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</si>
  <si>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</si>
  <si>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</si>
  <si>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</si>
  <si>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</si>
  <si>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</si>
  <si>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</si>
  <si>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</si>
  <si>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</si>
  <si>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</si>
  <si>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</si>
  <si>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</si>
  <si>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</si>
  <si>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</si>
  <si>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</si>
  <si>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</si>
  <si>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</si>
  <si>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</si>
  <si>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</si>
  <si>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</si>
  <si>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</si>
  <si>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</si>
  <si>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</si>
  <si>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</si>
  <si>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</si>
  <si>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</si>
  <si>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</si>
  <si>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</si>
  <si>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</si>
  <si>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</si>
  <si>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</si>
  <si>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</si>
  <si>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</si>
  <si>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</si>
  <si>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</si>
  <si>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</si>
  <si>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</si>
  <si>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</si>
  <si>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</si>
  <si>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</si>
  <si>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</si>
  <si>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</si>
  <si>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</si>
  <si>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</si>
  <si>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</si>
  <si>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</si>
  <si>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</si>
  <si>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</si>
  <si>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</si>
  <si>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</si>
  <si>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</si>
  <si>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</si>
  <si>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</si>
  <si>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</si>
  <si>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</si>
  <si>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</si>
  <si>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</si>
  <si>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</si>
  <si>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</si>
  <si>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</si>
  <si>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</si>
  <si>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</si>
  <si>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</si>
  <si>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</si>
  <si>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</si>
  <si>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</si>
  <si>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</si>
  <si>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</si>
  <si>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</si>
  <si>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</si>
  <si>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</si>
  <si>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</si>
  <si>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</si>
  <si>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</si>
  <si>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</si>
  <si>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</si>
  <si>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</si>
  <si>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</si>
  <si>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</si>
  <si>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</si>
  <si>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</si>
  <si>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</si>
  <si>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</si>
  <si>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</si>
  <si>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</si>
  <si>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</si>
  <si>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</si>
  <si>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</si>
  <si>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</si>
  <si>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</si>
  <si>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</si>
  <si>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</si>
  <si>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</si>
  <si>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</si>
  <si>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</si>
  <si>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</si>
  <si>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</si>
  <si>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</si>
  <si>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</si>
  <si>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</si>
  <si>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</si>
  <si>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</si>
  <si>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</si>
  <si>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</si>
  <si>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</si>
  <si>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</si>
  <si>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</si>
  <si>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</si>
  <si>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</si>
  <si>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</si>
  <si>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</si>
  <si>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</si>
  <si>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</si>
  <si>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</si>
  <si>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</si>
  <si>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</si>
  <si>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</si>
  <si>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</si>
  <si>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</si>
  <si>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</si>
  <si>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</si>
  <si>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</si>
  <si>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</si>
  <si>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</si>
  <si>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</si>
  <si>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</si>
  <si>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</si>
  <si>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</si>
  <si>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</si>
  <si>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</si>
  <si>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</si>
  <si>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</si>
  <si>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</si>
  <si>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</si>
  <si>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</si>
  <si>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</si>
  <si>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</si>
  <si>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</si>
  <si>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</si>
  <si>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</si>
  <si>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</si>
  <si>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</si>
  <si>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</si>
  <si>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</si>
  <si>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</si>
  <si>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</si>
  <si>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</si>
  <si>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</si>
  <si>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</si>
  <si>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</si>
  <si>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</si>
  <si>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</si>
  <si>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</si>
  <si>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</si>
  <si>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</si>
  <si>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</si>
  <si>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</si>
  <si>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</si>
  <si>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</si>
  <si>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</si>
  <si>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</si>
  <si>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</si>
  <si>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</si>
  <si>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</si>
  <si>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</si>
  <si>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</si>
  <si>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</si>
  <si>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</si>
  <si>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</si>
  <si>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</si>
  <si>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</si>
  <si>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</si>
  <si>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</si>
  <si>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</si>
  <si>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</si>
  <si>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</si>
  <si>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</si>
  <si>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</si>
  <si>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</si>
  <si>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</si>
  <si>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</si>
  <si>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</si>
  <si>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</si>
  <si>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</si>
  <si>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</si>
  <si>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</si>
  <si>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</si>
  <si>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</si>
  <si>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</si>
  <si>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</si>
  <si>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</si>
  <si>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</si>
  <si>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</si>
  <si>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</si>
  <si>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</si>
  <si>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</si>
  <si>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</si>
  <si>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</si>
  <si>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</si>
  <si>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</si>
  <si>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</si>
  <si>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</si>
  <si>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</si>
  <si>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</si>
  <si>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</si>
  <si>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</si>
  <si>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</si>
  <si>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</si>
  <si>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</si>
  <si>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</si>
  <si>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</si>
  <si>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</si>
  <si>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</si>
  <si>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</si>
  <si>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</si>
  <si>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</si>
  <si>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</si>
  <si>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</si>
  <si>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</si>
  <si>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</si>
  <si>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</si>
  <si>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</si>
  <si>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</si>
  <si>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</si>
  <si>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</si>
  <si>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</si>
  <si>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</si>
  <si>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</si>
  <si>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</si>
  <si>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</si>
  <si>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</si>
  <si>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</si>
  <si>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</si>
  <si>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</si>
  <si>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</si>
  <si>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</si>
  <si>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</si>
  <si>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</si>
  <si>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</si>
  <si>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</si>
  <si>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</si>
  <si>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</si>
  <si>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</si>
  <si>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</si>
  <si>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</si>
  <si>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</si>
  <si>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</si>
  <si>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</si>
  <si>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</si>
  <si>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</si>
  <si>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</si>
  <si>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</si>
  <si>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</si>
  <si>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</si>
  <si>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</si>
  <si>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</si>
  <si>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</si>
  <si>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</si>
  <si>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</si>
  <si>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</si>
  <si>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</si>
  <si>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</si>
  <si>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</si>
  <si>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</si>
  <si>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</si>
  <si>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</si>
  <si>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</si>
  <si>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</si>
  <si>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</si>
  <si>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</si>
  <si>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</si>
  <si>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</si>
  <si>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</si>
  <si>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</si>
  <si>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</si>
  <si>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</si>
  <si>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</si>
  <si>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</si>
  <si>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</si>
  <si>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</si>
  <si>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</si>
  <si>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</si>
  <si>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</si>
  <si>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</si>
  <si>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</si>
  <si>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</si>
  <si>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</si>
  <si>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</si>
  <si>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</si>
  <si>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</si>
  <si>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</si>
  <si>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</si>
  <si>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</si>
  <si>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</si>
  <si>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</si>
  <si>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</si>
  <si>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</si>
  <si>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</si>
  <si>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</si>
  <si>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</si>
  <si>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</si>
  <si>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</si>
  <si>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</si>
  <si>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</si>
  <si>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</si>
  <si>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</si>
  <si>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</si>
  <si>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</si>
  <si>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</si>
  <si>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</si>
  <si>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</si>
  <si>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</si>
  <si>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</si>
  <si>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</si>
  <si>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</si>
  <si>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</si>
  <si>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</si>
  <si>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</si>
  <si>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</si>
  <si>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</si>
  <si>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</si>
  <si>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</si>
  <si>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</si>
  <si>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</si>
  <si>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</si>
  <si>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</si>
  <si>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</si>
  <si>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</si>
  <si>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</si>
  <si>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</si>
  <si>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</si>
  <si>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</si>
  <si>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</si>
  <si>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</si>
  <si>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</si>
  <si>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</si>
  <si>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</si>
  <si>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</si>
  <si>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</si>
  <si>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</si>
  <si>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</si>
  <si>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</si>
  <si>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</si>
  <si>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</si>
  <si>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</si>
  <si>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</si>
  <si>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</si>
  <si>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</si>
  <si>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</si>
  <si>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</si>
  <si>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</si>
  <si>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</si>
  <si>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</si>
  <si>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</si>
  <si>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</si>
  <si>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</si>
  <si>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</si>
  <si>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</si>
  <si>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</si>
  <si>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</si>
  <si>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</si>
  <si>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</si>
  <si>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</si>
  <si>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</si>
  <si>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</si>
  <si>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</si>
  <si>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</si>
  <si>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</si>
  <si>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</si>
  <si>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</si>
  <si>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</si>
  <si>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</si>
  <si>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</si>
  <si>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</si>
  <si>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</si>
  <si>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</si>
  <si>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</si>
  <si>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</si>
  <si>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</si>
  <si>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</si>
  <si>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</si>
  <si>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</si>
  <si>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</si>
  <si>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</si>
  <si>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</si>
  <si>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</si>
  <si>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</si>
  <si>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</si>
  <si>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</si>
  <si>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</si>
  <si>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</si>
  <si>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</si>
  <si>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</si>
  <si>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</si>
  <si>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</si>
  <si>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</si>
  <si>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</si>
  <si>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</si>
  <si>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</si>
  <si>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</si>
  <si>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</si>
  <si>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</si>
  <si>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</si>
  <si>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</si>
  <si>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</si>
  <si>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</si>
  <si>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</si>
  <si>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</si>
  <si>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</si>
  <si>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</si>
  <si>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</si>
  <si>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</si>
  <si>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</si>
  <si>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</si>
  <si>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</si>
  <si>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</si>
  <si>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</si>
  <si>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</si>
  <si>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</si>
  <si>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</si>
  <si>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</si>
  <si>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</si>
  <si>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</si>
  <si>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</si>
  <si>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</si>
  <si>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</si>
  <si>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</si>
  <si>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</si>
  <si>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</si>
  <si>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</si>
  <si>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</si>
  <si>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</si>
  <si>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</si>
  <si>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</si>
  <si>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</si>
  <si>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</si>
  <si>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</si>
  <si>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</si>
  <si>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</si>
  <si>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</si>
  <si>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</si>
  <si>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</si>
  <si>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</si>
  <si>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</si>
  <si>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</si>
  <si>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</si>
  <si>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</si>
  <si>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</si>
  <si>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</si>
  <si>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</si>
  <si>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</si>
  <si>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</si>
  <si>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</si>
  <si>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</si>
  <si>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</si>
  <si>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</si>
  <si>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</si>
  <si>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</si>
  <si>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</si>
  <si>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</si>
  <si>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</si>
  <si>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</si>
  <si>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</si>
  <si>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</si>
  <si>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</si>
  <si>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</si>
  <si>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</si>
  <si>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</si>
  <si>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</si>
  <si>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</si>
  <si>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</si>
  <si>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</si>
  <si>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</si>
  <si>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</si>
  <si>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</si>
  <si>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</si>
  <si>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</si>
  <si>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</si>
  <si>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</si>
  <si>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</si>
  <si>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</si>
  <si>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</si>
  <si>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</si>
  <si>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</si>
  <si>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</si>
  <si>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</si>
  <si>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</si>
  <si>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</si>
  <si>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</si>
  <si>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</si>
  <si>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</si>
  <si>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</si>
  <si>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</si>
  <si>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</si>
  <si>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</si>
  <si>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</si>
  <si>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</si>
  <si>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</si>
  <si>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</si>
  <si>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</si>
  <si>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</si>
  <si>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</si>
  <si>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</si>
  <si>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</si>
  <si>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</si>
  <si>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</si>
  <si>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</si>
  <si>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</si>
  <si>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</si>
  <si>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</si>
  <si>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</si>
  <si>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</si>
  <si>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</si>
  <si>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</si>
  <si>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</si>
  <si>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</si>
  <si>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</si>
  <si>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</si>
  <si>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</si>
  <si>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</si>
  <si>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</si>
  <si>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</si>
  <si>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</si>
  <si>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</si>
  <si>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</si>
  <si>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</si>
  <si>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</si>
  <si>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</si>
  <si>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</si>
  <si>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</si>
  <si>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</si>
  <si>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</si>
  <si>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</si>
  <si>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</si>
  <si>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</si>
  <si>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</si>
  <si>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</si>
  <si>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</si>
  <si>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</si>
  <si>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</si>
  <si>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</si>
  <si>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</si>
  <si>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</si>
  <si>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</si>
  <si>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</si>
  <si>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</si>
  <si>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</si>
  <si>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</si>
  <si>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</si>
  <si>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</si>
  <si>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</si>
  <si>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</si>
  <si>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</si>
  <si>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</si>
  <si>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</si>
  <si>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</si>
  <si>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</si>
  <si>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</si>
  <si>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</si>
  <si>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</si>
  <si>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</si>
  <si>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</si>
  <si>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</si>
  <si>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</si>
  <si>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</si>
  <si>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</si>
  <si>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</si>
  <si>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</si>
  <si>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</si>
  <si>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</si>
  <si>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</si>
  <si>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</si>
  <si>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</si>
  <si>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</si>
  <si>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</si>
  <si>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</si>
  <si>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</si>
  <si>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</si>
  <si>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</si>
  <si>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</si>
  <si>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</si>
  <si>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</si>
  <si>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</si>
  <si>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</si>
  <si>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</si>
  <si>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</si>
  <si>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</si>
  <si>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</si>
  <si>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</si>
  <si>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</si>
  <si>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</si>
  <si>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</si>
  <si>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</si>
  <si>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</si>
  <si>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</si>
  <si>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</si>
  <si>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</si>
  <si>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</si>
  <si>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</si>
  <si>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</si>
  <si>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</si>
  <si>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</si>
  <si>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</si>
  <si>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</si>
  <si>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</si>
  <si>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</si>
  <si>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</si>
  <si>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</si>
  <si>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</si>
  <si>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</si>
  <si>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</si>
  <si>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</si>
  <si>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</si>
  <si>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</si>
  <si>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</si>
  <si>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</si>
  <si>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</si>
  <si>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</si>
  <si>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</si>
  <si>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</si>
  <si>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</si>
  <si>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</si>
  <si>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</si>
  <si>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</si>
  <si>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</si>
  <si>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</si>
  <si>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</si>
  <si>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</si>
  <si>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</si>
  <si>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</si>
  <si>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</si>
  <si>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</si>
  <si>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</si>
  <si>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</si>
  <si>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</si>
  <si>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</si>
  <si>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</si>
  <si>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</si>
  <si>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</si>
  <si>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</si>
  <si>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</si>
  <si>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</si>
  <si>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</si>
  <si>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</si>
  <si>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</si>
  <si>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</si>
  <si>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</si>
  <si>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</si>
  <si>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</si>
  <si>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</si>
  <si>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</si>
  <si>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</si>
  <si>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</si>
  <si>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</si>
  <si>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</si>
  <si>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</si>
  <si>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</si>
  <si>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</si>
  <si>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</si>
  <si>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</si>
  <si>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</si>
  <si>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</si>
  <si>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</si>
  <si>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</si>
  <si>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</si>
  <si>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</si>
  <si>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</si>
  <si>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</si>
  <si>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</si>
  <si>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</si>
  <si>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</si>
  <si>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</si>
  <si>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</si>
  <si>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</si>
  <si>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</si>
  <si>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</si>
  <si>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</si>
  <si>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</si>
  <si>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</si>
  <si>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</si>
  <si>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</si>
  <si>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</si>
  <si>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</si>
  <si>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</si>
  <si>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</si>
  <si>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</si>
  <si>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</si>
  <si>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</si>
  <si>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</si>
  <si>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</si>
  <si>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</si>
  <si>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</si>
  <si>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</si>
  <si>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</si>
  <si>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</si>
  <si>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</si>
  <si>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</si>
  <si>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</si>
  <si>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</si>
  <si>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</si>
  <si>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</si>
  <si>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</si>
  <si>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</si>
  <si>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</si>
  <si>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</si>
  <si>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</si>
  <si>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</si>
  <si>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</si>
  <si>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</si>
  <si>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</si>
  <si>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</si>
  <si>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</si>
  <si>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</si>
  <si>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</si>
  <si>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</si>
  <si>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</si>
  <si>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</si>
  <si>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</si>
  <si>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</si>
  <si>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</si>
  <si>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</si>
  <si>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</si>
  <si>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</si>
  <si>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</si>
  <si>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</si>
  <si>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</si>
  <si>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</si>
  <si>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</si>
  <si>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</si>
  <si>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</si>
  <si>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</si>
  <si>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</si>
  <si>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</si>
  <si>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</si>
  <si>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</si>
  <si>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</si>
  <si>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</si>
  <si>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</si>
  <si>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</si>
  <si>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</si>
  <si>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</si>
  <si>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</si>
  <si>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</si>
  <si>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</si>
  <si>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</si>
  <si>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</si>
  <si>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</si>
  <si>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</si>
  <si>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</si>
  <si>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</si>
  <si>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</si>
  <si>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</si>
  <si>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</si>
  <si>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</si>
  <si>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</si>
  <si>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</si>
  <si>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</si>
  <si>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</si>
  <si>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</si>
  <si>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</si>
  <si>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>MANOEL DE ARAUJO BARBOSA</t>
  </si>
  <si>
    <t>marabar3@hotmail.com</t>
  </si>
  <si>
    <t>www.ilhadeitamaraca.tur.br</t>
  </si>
  <si>
    <t>PAULO BATISTA ANDRADE</t>
  </si>
  <si>
    <t>CASADO</t>
  </si>
  <si>
    <t>RUA JOSÉ ALVES DA MOTA, 30 BAIXA VERDE-ILHA DE ITAMARACÁ-PE CEP 53900-000</t>
  </si>
  <si>
    <t>,</t>
  </si>
  <si>
    <t>001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</si>
</sst>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74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2" tint="-0.7499799728393555"/>
      <name val="Times New Roman"/>
      <family val="1"/>
    </font>
    <font>
      <u val="single"/>
      <sz val="12"/>
      <color theme="2" tint="-0.7499799728393555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8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9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60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61" fillId="26" borderId="0" xfId="0" applyFont="1" applyFill="1" applyAlignment="1" applyProtection="1">
      <alignment vertical="center"/>
      <protection hidden="1"/>
    </xf>
    <xf numFmtId="0" fontId="62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3" fillId="0" borderId="12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65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62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66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0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5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60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5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7" borderId="0" xfId="0" applyFont="1" applyFill="1" applyAlignment="1" applyProtection="1">
      <alignment horizontal="left" indent="4"/>
      <protection hidden="1"/>
    </xf>
    <xf numFmtId="0" fontId="15" fillId="27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8" fillId="25" borderId="0" xfId="51" applyFont="1" applyFill="1" applyAlignment="1" applyProtection="1">
      <alignment vertical="center"/>
      <protection hidden="1"/>
    </xf>
    <xf numFmtId="0" fontId="68" fillId="25" borderId="0" xfId="51" applyFont="1" applyFill="1" applyAlignment="1" applyProtection="1">
      <alignment horizontal="center" vertical="center"/>
      <protection hidden="1"/>
    </xf>
    <xf numFmtId="4" fontId="68" fillId="25" borderId="0" xfId="51" applyNumberFormat="1" applyFont="1" applyFill="1" applyBorder="1" applyAlignment="1" applyProtection="1">
      <alignment horizontal="right" vertical="center"/>
      <protection hidden="1"/>
    </xf>
    <xf numFmtId="0" fontId="68" fillId="0" borderId="0" xfId="51" applyFont="1" applyFill="1" applyBorder="1" applyAlignment="1" applyProtection="1">
      <alignment vertical="center"/>
      <protection hidden="1"/>
    </xf>
    <xf numFmtId="0" fontId="69" fillId="25" borderId="0" xfId="51" applyFont="1" applyFill="1" applyAlignment="1" applyProtection="1">
      <alignment vertical="center"/>
      <protection hidden="1"/>
    </xf>
    <xf numFmtId="0" fontId="68" fillId="0" borderId="0" xfId="51" applyFont="1" applyFill="1" applyBorder="1" applyAlignment="1" applyProtection="1">
      <alignment horizontal="left" vertical="center"/>
      <protection hidden="1"/>
    </xf>
    <xf numFmtId="4" fontId="68" fillId="25" borderId="0" xfId="51" applyNumberFormat="1" applyFont="1" applyFill="1" applyBorder="1" applyAlignment="1" applyProtection="1">
      <alignment horizontal="left" vertical="center"/>
      <protection hidden="1"/>
    </xf>
    <xf numFmtId="0" fontId="68" fillId="0" borderId="0" xfId="51" applyFont="1" applyFill="1" applyAlignment="1" applyProtection="1">
      <alignment vertical="center"/>
      <protection hidden="1"/>
    </xf>
    <xf numFmtId="0" fontId="68" fillId="25" borderId="0" xfId="51" applyFont="1" applyFill="1" applyAlignment="1" applyProtection="1">
      <alignment horizontal="left" vertical="center"/>
      <protection hidden="1"/>
    </xf>
    <xf numFmtId="4" fontId="68" fillId="0" borderId="0" xfId="51" applyNumberFormat="1" applyFont="1" applyFill="1" applyBorder="1" applyAlignment="1" applyProtection="1">
      <alignment horizontal="right" vertical="center"/>
      <protection hidden="1"/>
    </xf>
    <xf numFmtId="0" fontId="68" fillId="25" borderId="0" xfId="51" applyFont="1" applyFill="1" applyBorder="1" applyAlignment="1" applyProtection="1">
      <alignment vertical="center"/>
      <protection hidden="1"/>
    </xf>
    <xf numFmtId="0" fontId="68" fillId="0" borderId="0" xfId="51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/>
      <protection hidden="1"/>
    </xf>
    <xf numFmtId="0" fontId="68" fillId="0" borderId="0" xfId="51" applyFont="1" applyFill="1" applyAlignment="1" applyProtection="1">
      <alignment horizontal="left" vertical="center"/>
      <protection hidden="1"/>
    </xf>
    <xf numFmtId="0" fontId="68" fillId="0" borderId="0" xfId="53" applyFont="1" applyFill="1" applyBorder="1" applyAlignment="1" applyProtection="1">
      <alignment vertical="center"/>
      <protection hidden="1"/>
    </xf>
    <xf numFmtId="0" fontId="63" fillId="0" borderId="0" xfId="53" applyFont="1" applyFill="1" applyBorder="1" applyAlignment="1" applyProtection="1">
      <alignment horizontal="center" vertical="center"/>
      <protection hidden="1"/>
    </xf>
    <xf numFmtId="0" fontId="63" fillId="0" borderId="0" xfId="51" applyFont="1" applyFill="1" applyBorder="1" applyAlignment="1" applyProtection="1">
      <alignment horizontal="center" vertical="center"/>
      <protection hidden="1"/>
    </xf>
    <xf numFmtId="0" fontId="68" fillId="0" borderId="0" xfId="51" applyNumberFormat="1" applyFont="1" applyFill="1" applyBorder="1" applyAlignment="1" applyProtection="1">
      <alignment horizontal="left" vertical="center"/>
      <protection hidden="1"/>
    </xf>
    <xf numFmtId="4" fontId="68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6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63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68" fillId="0" borderId="0" xfId="51" applyNumberFormat="1" applyFont="1" applyFill="1" applyBorder="1" applyAlignment="1" applyProtection="1">
      <alignment horizontal="center" vertical="center"/>
      <protection hidden="1"/>
    </xf>
    <xf numFmtId="1" fontId="68" fillId="0" borderId="0" xfId="51" applyNumberFormat="1" applyFont="1" applyFill="1" applyBorder="1" applyAlignment="1" applyProtection="1">
      <alignment horizontal="center" vertical="center"/>
      <protection hidden="1"/>
    </xf>
    <xf numFmtId="0" fontId="63" fillId="0" borderId="0" xfId="51" applyFont="1" applyFill="1" applyAlignment="1" applyProtection="1">
      <alignment horizontal="center" vertical="center"/>
      <protection hidden="1"/>
    </xf>
    <xf numFmtId="0" fontId="68" fillId="0" borderId="0" xfId="0" applyFont="1" applyAlignment="1" applyProtection="1">
      <alignment/>
      <protection hidden="1"/>
    </xf>
    <xf numFmtId="4" fontId="68" fillId="0" borderId="0" xfId="51" applyNumberFormat="1" applyFont="1" applyFill="1" applyBorder="1" applyAlignment="1" applyProtection="1">
      <alignment horizontal="left" vertical="center"/>
      <protection hidden="1"/>
    </xf>
    <xf numFmtId="0" fontId="68" fillId="0" borderId="0" xfId="52" applyFont="1" applyFill="1" applyBorder="1" applyAlignment="1" applyProtection="1">
      <alignment vertical="center"/>
      <protection hidden="1"/>
    </xf>
    <xf numFmtId="0" fontId="68" fillId="0" borderId="0" xfId="0" applyFont="1" applyFill="1" applyAlignment="1" applyProtection="1">
      <alignment horizontal="left"/>
      <protection hidden="1"/>
    </xf>
    <xf numFmtId="0" fontId="68" fillId="25" borderId="0" xfId="51" applyFont="1" applyFill="1" applyBorder="1" applyAlignment="1" applyProtection="1">
      <alignment horizontal="center" vertical="center"/>
      <protection hidden="1"/>
    </xf>
    <xf numFmtId="173" fontId="68" fillId="0" borderId="0" xfId="50" applyNumberFormat="1" applyFont="1" applyProtection="1">
      <alignment/>
      <protection hidden="1"/>
    </xf>
    <xf numFmtId="173" fontId="68" fillId="25" borderId="0" xfId="51" applyNumberFormat="1" applyFont="1" applyFill="1" applyBorder="1" applyAlignment="1" applyProtection="1">
      <alignment horizontal="right" vertical="center"/>
      <protection hidden="1"/>
    </xf>
    <xf numFmtId="0" fontId="68" fillId="22" borderId="0" xfId="51" applyFont="1" applyFill="1" applyAlignment="1" applyProtection="1">
      <alignment horizontal="center" vertical="center"/>
      <protection hidden="1"/>
    </xf>
    <xf numFmtId="0" fontId="68" fillId="22" borderId="0" xfId="51" applyFont="1" applyFill="1" applyAlignment="1" applyProtection="1">
      <alignment vertical="center"/>
      <protection hidden="1"/>
    </xf>
    <xf numFmtId="0" fontId="68" fillId="22" borderId="0" xfId="51" applyFont="1" applyFill="1" applyAlignment="1" applyProtection="1">
      <alignment horizontal="left" vertical="center"/>
      <protection hidden="1"/>
    </xf>
    <xf numFmtId="4" fontId="68" fillId="0" borderId="0" xfId="50" applyNumberFormat="1" applyFont="1" applyProtection="1">
      <alignment/>
      <protection hidden="1"/>
    </xf>
    <xf numFmtId="0" fontId="68" fillId="0" borderId="0" xfId="50" applyFont="1" applyProtection="1">
      <alignment/>
      <protection hidden="1"/>
    </xf>
    <xf numFmtId="173" fontId="68" fillId="0" borderId="0" xfId="50" applyNumberFormat="1" applyFont="1" applyAlignment="1" applyProtection="1">
      <alignment horizontal="right"/>
      <protection hidden="1"/>
    </xf>
    <xf numFmtId="4" fontId="68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Fill="1" applyAlignment="1" applyProtection="1">
      <alignment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14" fontId="61" fillId="0" borderId="0" xfId="0" applyNumberFormat="1" applyFont="1" applyFill="1" applyAlignment="1" applyProtection="1">
      <alignment horizontal="center" vertical="center"/>
      <protection hidden="1"/>
    </xf>
    <xf numFmtId="1" fontId="61" fillId="0" borderId="0" xfId="0" applyNumberFormat="1" applyFont="1" applyFill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8" fillId="0" borderId="0" xfId="51" applyFont="1" applyFill="1" applyAlignment="1" applyProtection="1">
      <alignment horizontal="center" vertical="center"/>
      <protection hidden="1"/>
    </xf>
    <xf numFmtId="3" fontId="68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68" fillId="0" borderId="0" xfId="51" applyNumberFormat="1" applyFont="1" applyFill="1" applyBorder="1" applyAlignment="1" applyProtection="1">
      <alignment horizontal="center" vertical="center"/>
      <protection hidden="1"/>
    </xf>
    <xf numFmtId="173" fontId="68" fillId="0" borderId="0" xfId="51" applyNumberFormat="1" applyFont="1" applyFill="1" applyBorder="1" applyAlignment="1" applyProtection="1">
      <alignment horizontal="center" vertical="center"/>
      <protection hidden="1"/>
    </xf>
    <xf numFmtId="4" fontId="68" fillId="0" borderId="0" xfId="51" applyNumberFormat="1" applyFont="1" applyFill="1" applyBorder="1" applyAlignment="1" applyProtection="1">
      <alignment horizontal="center" vertical="center"/>
      <protection hidden="1"/>
    </xf>
    <xf numFmtId="4" fontId="68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68" fillId="0" borderId="0" xfId="51" applyNumberFormat="1" applyFont="1" applyFill="1" applyBorder="1" applyAlignment="1" applyProtection="1">
      <alignment horizontal="center" vertical="center"/>
      <protection hidden="1"/>
    </xf>
    <xf numFmtId="4" fontId="45" fillId="0" borderId="15" xfId="0" applyNumberFormat="1" applyFont="1" applyFill="1" applyBorder="1" applyAlignment="1" applyProtection="1">
      <alignment horizontal="right"/>
      <protection locked="0"/>
    </xf>
    <xf numFmtId="4" fontId="45" fillId="0" borderId="15" xfId="0" applyNumberFormat="1" applyFont="1" applyFill="1" applyBorder="1" applyAlignment="1">
      <alignment horizontal="right"/>
    </xf>
    <xf numFmtId="0" fontId="70" fillId="0" borderId="0" xfId="44" applyFont="1" applyFill="1" applyAlignment="1" applyProtection="1">
      <alignment horizontal="left" vertical="center"/>
      <protection hidden="1"/>
    </xf>
    <xf numFmtId="0" fontId="70" fillId="0" borderId="16" xfId="44" applyFont="1" applyFill="1" applyBorder="1" applyAlignment="1" applyProtection="1">
      <alignment horizontal="left" vertical="center"/>
      <protection hidden="1"/>
    </xf>
    <xf numFmtId="0" fontId="71" fillId="0" borderId="0" xfId="44" applyFont="1" applyFill="1" applyAlignment="1" applyProtection="1">
      <alignment horizontal="left" vertical="center"/>
      <protection hidden="1"/>
    </xf>
    <xf numFmtId="0" fontId="71" fillId="0" borderId="16" xfId="44" applyFont="1" applyFill="1" applyBorder="1" applyAlignment="1" applyProtection="1">
      <alignment horizontal="left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3" fillId="26" borderId="17" xfId="0" applyFont="1" applyFill="1" applyBorder="1" applyAlignment="1" applyProtection="1">
      <alignment horizontal="center" vertical="center"/>
      <protection hidden="1"/>
    </xf>
    <xf numFmtId="0" fontId="73" fillId="26" borderId="18" xfId="0" applyFont="1" applyFill="1" applyBorder="1" applyAlignment="1" applyProtection="1">
      <alignment horizontal="center" vertical="center"/>
      <protection hidden="1"/>
    </xf>
    <xf numFmtId="0" fontId="73" fillId="26" borderId="19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73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959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958</v>
      </c>
      <c r="C6" s="209" t="s">
        <v>765</v>
      </c>
      <c r="D6" s="210" t="s">
        <v>957</v>
      </c>
      <c r="E6" s="210" t="s">
        <v>1458</v>
      </c>
      <c r="F6" s="209"/>
      <c r="G6" s="209"/>
    </row>
    <row r="7" spans="2:7" ht="15.75">
      <c r="B7" s="210">
        <v>1</v>
      </c>
      <c r="C7" s="209" t="s">
        <v>361</v>
      </c>
      <c r="D7" s="209"/>
      <c r="E7" s="211" t="s">
        <v>2258</v>
      </c>
      <c r="F7" s="209"/>
      <c r="G7" s="209"/>
    </row>
    <row r="8" spans="2:12" ht="15.75">
      <c r="B8" s="210">
        <v>2</v>
      </c>
      <c r="C8" s="209" t="s">
        <v>53</v>
      </c>
      <c r="D8" s="212" t="s">
        <v>773</v>
      </c>
      <c r="E8" s="213">
        <v>0</v>
      </c>
      <c r="F8" s="214">
        <v>83</v>
      </c>
      <c r="G8" s="209" t="str">
        <f>UPPER(INDEX(C7:C191,MATCH(F8,B7:B191,0),0))</f>
        <v>ITAMARACÁ</v>
      </c>
      <c r="K8" s="10"/>
      <c r="L8" s="75"/>
    </row>
    <row r="9" spans="2:12" ht="15.75">
      <c r="B9" s="210">
        <v>3</v>
      </c>
      <c r="C9" s="209" t="s">
        <v>54</v>
      </c>
      <c r="D9" s="212" t="s">
        <v>774</v>
      </c>
      <c r="E9" s="213">
        <v>1</v>
      </c>
      <c r="F9" s="209"/>
      <c r="G9" s="209" t="str">
        <f>UPPER(INDEX(D7:D191,MATCH(F8,B7:B191,0),0))</f>
        <v>P078</v>
      </c>
      <c r="K9" s="10"/>
      <c r="L9" s="75"/>
    </row>
    <row r="10" spans="2:7" ht="15.75">
      <c r="B10" s="210">
        <v>4</v>
      </c>
      <c r="C10" s="209" t="s">
        <v>55</v>
      </c>
      <c r="D10" s="212" t="s">
        <v>775</v>
      </c>
      <c r="E10" s="213">
        <v>1</v>
      </c>
      <c r="F10" s="209"/>
      <c r="G10" s="209"/>
    </row>
    <row r="11" spans="2:7" ht="15.75">
      <c r="B11" s="210">
        <v>5</v>
      </c>
      <c r="C11" s="209" t="s">
        <v>56</v>
      </c>
      <c r="D11" s="212" t="s">
        <v>776</v>
      </c>
      <c r="E11" s="213">
        <v>1</v>
      </c>
      <c r="F11" s="209"/>
      <c r="G11" s="209"/>
    </row>
    <row r="12" spans="2:7" ht="15.75">
      <c r="B12" s="210">
        <v>6</v>
      </c>
      <c r="C12" s="209" t="s">
        <v>57</v>
      </c>
      <c r="D12" s="212" t="s">
        <v>777</v>
      </c>
      <c r="E12" s="213">
        <v>1</v>
      </c>
      <c r="F12" s="209"/>
      <c r="G12" s="209"/>
    </row>
    <row r="13" spans="2:7" ht="15.75">
      <c r="B13" s="210">
        <v>7</v>
      </c>
      <c r="C13" s="209" t="s">
        <v>58</v>
      </c>
      <c r="D13" s="212" t="s">
        <v>778</v>
      </c>
      <c r="E13" s="213">
        <v>1</v>
      </c>
      <c r="F13" s="209"/>
      <c r="G13" s="209"/>
    </row>
    <row r="14" spans="2:7" ht="15.75">
      <c r="B14" s="210">
        <v>8</v>
      </c>
      <c r="C14" s="209" t="s">
        <v>59</v>
      </c>
      <c r="D14" s="212" t="s">
        <v>779</v>
      </c>
      <c r="E14" s="213">
        <v>1</v>
      </c>
      <c r="F14" s="209"/>
      <c r="G14" s="209"/>
    </row>
    <row r="15" spans="2:7" ht="15.75">
      <c r="B15" s="210">
        <v>9</v>
      </c>
      <c r="C15" s="209" t="s">
        <v>60</v>
      </c>
      <c r="D15" s="212" t="s">
        <v>780</v>
      </c>
      <c r="E15" s="213">
        <v>1</v>
      </c>
      <c r="F15" s="209"/>
      <c r="G15" s="209"/>
    </row>
    <row r="16" spans="2:7" ht="15.75">
      <c r="B16" s="210">
        <v>10</v>
      </c>
      <c r="C16" s="209" t="s">
        <v>61</v>
      </c>
      <c r="D16" s="212" t="s">
        <v>781</v>
      </c>
      <c r="E16" s="213">
        <v>1</v>
      </c>
      <c r="F16" s="209"/>
      <c r="G16" s="209"/>
    </row>
    <row r="17" spans="2:7" ht="15.75">
      <c r="B17" s="210">
        <v>11</v>
      </c>
      <c r="C17" s="209" t="s">
        <v>62</v>
      </c>
      <c r="D17" s="212" t="s">
        <v>782</v>
      </c>
      <c r="E17" s="213">
        <v>1</v>
      </c>
      <c r="F17" s="209"/>
      <c r="G17" s="209"/>
    </row>
    <row r="18" spans="2:7" ht="15.75">
      <c r="B18" s="210">
        <v>12</v>
      </c>
      <c r="C18" s="209" t="s">
        <v>63</v>
      </c>
      <c r="D18" s="212" t="s">
        <v>783</v>
      </c>
      <c r="E18" s="213">
        <v>1</v>
      </c>
      <c r="F18" s="209"/>
      <c r="G18" s="209"/>
    </row>
    <row r="19" spans="2:7" ht="15.75">
      <c r="B19" s="210">
        <v>13</v>
      </c>
      <c r="C19" s="209" t="s">
        <v>64</v>
      </c>
      <c r="D19" s="212" t="s">
        <v>784</v>
      </c>
      <c r="E19" s="213">
        <v>1</v>
      </c>
      <c r="F19" s="209"/>
      <c r="G19" s="209"/>
    </row>
    <row r="20" spans="2:7" ht="15.75">
      <c r="B20" s="210">
        <v>14</v>
      </c>
      <c r="C20" s="209" t="s">
        <v>65</v>
      </c>
      <c r="D20" s="212" t="s">
        <v>785</v>
      </c>
      <c r="E20" s="213">
        <v>1</v>
      </c>
      <c r="F20" s="209"/>
      <c r="G20" s="209"/>
    </row>
    <row r="21" spans="2:7" ht="15.75">
      <c r="B21" s="210">
        <v>15</v>
      </c>
      <c r="C21" s="209" t="s">
        <v>66</v>
      </c>
      <c r="D21" s="212" t="s">
        <v>786</v>
      </c>
      <c r="E21" s="213">
        <v>1</v>
      </c>
      <c r="F21" s="209"/>
      <c r="G21" s="209"/>
    </row>
    <row r="22" spans="2:7" ht="15.75">
      <c r="B22" s="210">
        <v>16</v>
      </c>
      <c r="C22" s="209" t="s">
        <v>67</v>
      </c>
      <c r="D22" s="212" t="s">
        <v>787</v>
      </c>
      <c r="E22" s="213">
        <v>1</v>
      </c>
      <c r="F22" s="209"/>
      <c r="G22" s="209"/>
    </row>
    <row r="23" spans="2:7" ht="15.75">
      <c r="B23" s="210">
        <v>17</v>
      </c>
      <c r="C23" s="209" t="s">
        <v>68</v>
      </c>
      <c r="D23" s="212" t="s">
        <v>788</v>
      </c>
      <c r="E23" s="213">
        <v>0</v>
      </c>
      <c r="F23" s="209"/>
      <c r="G23" s="209"/>
    </row>
    <row r="24" spans="2:7" ht="15.75">
      <c r="B24" s="210">
        <v>18</v>
      </c>
      <c r="C24" s="209" t="s">
        <v>69</v>
      </c>
      <c r="D24" s="212" t="s">
        <v>789</v>
      </c>
      <c r="E24" s="213">
        <v>0</v>
      </c>
      <c r="F24" s="209"/>
      <c r="G24" s="209"/>
    </row>
    <row r="25" spans="2:7" ht="15.75">
      <c r="B25" s="210">
        <v>19</v>
      </c>
      <c r="C25" s="209" t="s">
        <v>768</v>
      </c>
      <c r="D25" s="212" t="s">
        <v>790</v>
      </c>
      <c r="E25" s="213">
        <v>1</v>
      </c>
      <c r="F25" s="209"/>
      <c r="G25" s="209"/>
    </row>
    <row r="26" spans="2:7" ht="15.75">
      <c r="B26" s="210">
        <v>20</v>
      </c>
      <c r="C26" s="209" t="s">
        <v>70</v>
      </c>
      <c r="D26" s="212" t="s">
        <v>791</v>
      </c>
      <c r="E26" s="213">
        <v>1</v>
      </c>
      <c r="F26" s="209"/>
      <c r="G26" s="209"/>
    </row>
    <row r="27" spans="2:7" ht="15.75">
      <c r="B27" s="210">
        <v>21</v>
      </c>
      <c r="C27" s="209" t="s">
        <v>71</v>
      </c>
      <c r="D27" s="212" t="s">
        <v>792</v>
      </c>
      <c r="E27" s="213">
        <v>1</v>
      </c>
      <c r="F27" s="209"/>
      <c r="G27" s="209"/>
    </row>
    <row r="28" spans="2:7" ht="15.75">
      <c r="B28" s="210">
        <v>22</v>
      </c>
      <c r="C28" s="209" t="s">
        <v>72</v>
      </c>
      <c r="D28" s="212" t="s">
        <v>793</v>
      </c>
      <c r="E28" s="213">
        <v>1</v>
      </c>
      <c r="F28" s="209"/>
      <c r="G28" s="209"/>
    </row>
    <row r="29" spans="2:7" ht="15.75">
      <c r="B29" s="210">
        <v>23</v>
      </c>
      <c r="C29" s="209" t="s">
        <v>73</v>
      </c>
      <c r="D29" s="212" t="s">
        <v>794</v>
      </c>
      <c r="E29" s="213">
        <v>1</v>
      </c>
      <c r="F29" s="209"/>
      <c r="G29" s="209"/>
    </row>
    <row r="30" spans="2:7" ht="15.75">
      <c r="B30" s="210">
        <v>24</v>
      </c>
      <c r="C30" s="209" t="s">
        <v>74</v>
      </c>
      <c r="D30" s="212" t="s">
        <v>795</v>
      </c>
      <c r="E30" s="213">
        <v>1</v>
      </c>
      <c r="F30" s="209"/>
      <c r="G30" s="209"/>
    </row>
    <row r="31" spans="2:7" ht="15.75">
      <c r="B31" s="210">
        <v>25</v>
      </c>
      <c r="C31" s="209" t="s">
        <v>75</v>
      </c>
      <c r="D31" s="212" t="s">
        <v>796</v>
      </c>
      <c r="E31" s="213">
        <v>1</v>
      </c>
      <c r="F31" s="209"/>
      <c r="G31" s="209"/>
    </row>
    <row r="32" spans="2:7" ht="15.75">
      <c r="B32" s="210">
        <v>26</v>
      </c>
      <c r="C32" s="209" t="s">
        <v>76</v>
      </c>
      <c r="D32" s="212" t="s">
        <v>797</v>
      </c>
      <c r="E32" s="213">
        <v>1</v>
      </c>
      <c r="F32" s="209"/>
      <c r="G32" s="209"/>
    </row>
    <row r="33" spans="2:7" ht="15.75">
      <c r="B33" s="210">
        <v>27</v>
      </c>
      <c r="C33" s="209" t="s">
        <v>77</v>
      </c>
      <c r="D33" s="212" t="s">
        <v>798</v>
      </c>
      <c r="E33" s="213">
        <v>1</v>
      </c>
      <c r="F33" s="209"/>
      <c r="G33" s="209"/>
    </row>
    <row r="34" spans="2:7" ht="15.75">
      <c r="B34" s="210">
        <v>28</v>
      </c>
      <c r="C34" s="209" t="s">
        <v>78</v>
      </c>
      <c r="D34" s="212" t="s">
        <v>799</v>
      </c>
      <c r="E34" s="213">
        <v>1</v>
      </c>
      <c r="F34" s="209"/>
      <c r="G34" s="209"/>
    </row>
    <row r="35" spans="2:7" ht="15.75">
      <c r="B35" s="210">
        <v>29</v>
      </c>
      <c r="C35" s="209" t="s">
        <v>79</v>
      </c>
      <c r="D35" s="212" t="s">
        <v>800</v>
      </c>
      <c r="E35" s="213">
        <v>1</v>
      </c>
      <c r="F35" s="209"/>
      <c r="G35" s="209"/>
    </row>
    <row r="36" spans="2:7" ht="15.75">
      <c r="B36" s="210">
        <v>30</v>
      </c>
      <c r="C36" s="209" t="s">
        <v>80</v>
      </c>
      <c r="D36" s="212" t="s">
        <v>801</v>
      </c>
      <c r="E36" s="213">
        <v>1</v>
      </c>
      <c r="F36" s="209"/>
      <c r="G36" s="209"/>
    </row>
    <row r="37" spans="2:7" ht="15.75">
      <c r="B37" s="210">
        <v>31</v>
      </c>
      <c r="C37" s="209" t="s">
        <v>81</v>
      </c>
      <c r="D37" s="212" t="s">
        <v>802</v>
      </c>
      <c r="E37" s="213">
        <v>1</v>
      </c>
      <c r="F37" s="209"/>
      <c r="G37" s="209"/>
    </row>
    <row r="38" spans="2:7" ht="15.75">
      <c r="B38" s="210">
        <v>32</v>
      </c>
      <c r="C38" s="209" t="s">
        <v>82</v>
      </c>
      <c r="D38" s="212" t="s">
        <v>803</v>
      </c>
      <c r="E38" s="213">
        <v>1</v>
      </c>
      <c r="F38" s="209"/>
      <c r="G38" s="209"/>
    </row>
    <row r="39" spans="2:7" ht="15.75">
      <c r="B39" s="210">
        <v>33</v>
      </c>
      <c r="C39" s="209" t="s">
        <v>83</v>
      </c>
      <c r="D39" s="212" t="s">
        <v>804</v>
      </c>
      <c r="E39" s="213">
        <v>1</v>
      </c>
      <c r="F39" s="209"/>
      <c r="G39" s="209"/>
    </row>
    <row r="40" spans="2:7" ht="15.75">
      <c r="B40" s="210">
        <v>34</v>
      </c>
      <c r="C40" s="209" t="s">
        <v>84</v>
      </c>
      <c r="D40" s="212" t="s">
        <v>805</v>
      </c>
      <c r="E40" s="213">
        <v>1</v>
      </c>
      <c r="F40" s="209"/>
      <c r="G40" s="209"/>
    </row>
    <row r="41" spans="2:7" ht="15.75">
      <c r="B41" s="210">
        <v>35</v>
      </c>
      <c r="C41" s="209" t="s">
        <v>85</v>
      </c>
      <c r="D41" s="212" t="s">
        <v>806</v>
      </c>
      <c r="E41" s="213">
        <v>1</v>
      </c>
      <c r="F41" s="209"/>
      <c r="G41" s="209"/>
    </row>
    <row r="42" spans="2:7" ht="15.75">
      <c r="B42" s="210">
        <v>36</v>
      </c>
      <c r="C42" s="209" t="s">
        <v>86</v>
      </c>
      <c r="D42" s="212" t="s">
        <v>807</v>
      </c>
      <c r="E42" s="213">
        <v>1</v>
      </c>
      <c r="F42" s="209"/>
      <c r="G42" s="209"/>
    </row>
    <row r="43" spans="2:7" ht="15.75">
      <c r="B43" s="210">
        <v>37</v>
      </c>
      <c r="C43" s="209" t="s">
        <v>87</v>
      </c>
      <c r="D43" s="212" t="s">
        <v>808</v>
      </c>
      <c r="E43" s="213">
        <v>1</v>
      </c>
      <c r="F43" s="209"/>
      <c r="G43" s="209"/>
    </row>
    <row r="44" spans="2:7" ht="15.75">
      <c r="B44" s="210">
        <v>38</v>
      </c>
      <c r="C44" s="209" t="s">
        <v>88</v>
      </c>
      <c r="D44" s="212" t="s">
        <v>809</v>
      </c>
      <c r="E44" s="213">
        <v>1</v>
      </c>
      <c r="F44" s="209"/>
      <c r="G44" s="209"/>
    </row>
    <row r="45" spans="2:7" ht="15.75">
      <c r="B45" s="210">
        <v>39</v>
      </c>
      <c r="C45" s="209" t="s">
        <v>89</v>
      </c>
      <c r="D45" s="212" t="s">
        <v>810</v>
      </c>
      <c r="E45" s="213">
        <v>0</v>
      </c>
      <c r="F45" s="209"/>
      <c r="G45" s="209"/>
    </row>
    <row r="46" spans="2:7" ht="15.75">
      <c r="B46" s="210">
        <v>40</v>
      </c>
      <c r="C46" s="209" t="s">
        <v>90</v>
      </c>
      <c r="D46" s="212" t="s">
        <v>811</v>
      </c>
      <c r="E46" s="213">
        <v>1</v>
      </c>
      <c r="F46" s="209"/>
      <c r="G46" s="209"/>
    </row>
    <row r="47" spans="2:7" ht="15.75">
      <c r="B47" s="210">
        <v>41</v>
      </c>
      <c r="C47" s="209" t="s">
        <v>91</v>
      </c>
      <c r="D47" s="212" t="s">
        <v>812</v>
      </c>
      <c r="E47" s="213">
        <v>1</v>
      </c>
      <c r="F47" s="209"/>
      <c r="G47" s="209"/>
    </row>
    <row r="48" spans="2:7" ht="15.75">
      <c r="B48" s="210">
        <v>42</v>
      </c>
      <c r="C48" s="209" t="s">
        <v>92</v>
      </c>
      <c r="D48" s="212" t="s">
        <v>813</v>
      </c>
      <c r="E48" s="213">
        <v>1</v>
      </c>
      <c r="F48" s="209"/>
      <c r="G48" s="209"/>
    </row>
    <row r="49" spans="2:7" ht="15.75">
      <c r="B49" s="210">
        <v>43</v>
      </c>
      <c r="C49" s="209" t="s">
        <v>93</v>
      </c>
      <c r="D49" s="212" t="s">
        <v>814</v>
      </c>
      <c r="E49" s="213">
        <v>0</v>
      </c>
      <c r="F49" s="209"/>
      <c r="G49" s="209"/>
    </row>
    <row r="50" spans="2:7" ht="15.75">
      <c r="B50" s="210">
        <v>44</v>
      </c>
      <c r="C50" s="209" t="s">
        <v>94</v>
      </c>
      <c r="D50" s="212" t="s">
        <v>815</v>
      </c>
      <c r="E50" s="213">
        <v>1</v>
      </c>
      <c r="F50" s="209"/>
      <c r="G50" s="209"/>
    </row>
    <row r="51" spans="2:7" ht="15.75">
      <c r="B51" s="210">
        <v>45</v>
      </c>
      <c r="C51" s="209" t="s">
        <v>95</v>
      </c>
      <c r="D51" s="212" t="s">
        <v>816</v>
      </c>
      <c r="E51" s="213">
        <v>1</v>
      </c>
      <c r="F51" s="209"/>
      <c r="G51" s="209"/>
    </row>
    <row r="52" spans="2:7" ht="15.75">
      <c r="B52" s="210">
        <v>46</v>
      </c>
      <c r="C52" s="209" t="s">
        <v>96</v>
      </c>
      <c r="D52" s="212" t="s">
        <v>817</v>
      </c>
      <c r="E52" s="213">
        <v>1</v>
      </c>
      <c r="F52" s="209"/>
      <c r="G52" s="209"/>
    </row>
    <row r="53" spans="2:7" ht="15.75">
      <c r="B53" s="210">
        <v>47</v>
      </c>
      <c r="C53" s="209" t="s">
        <v>97</v>
      </c>
      <c r="D53" s="212" t="s">
        <v>818</v>
      </c>
      <c r="E53" s="213">
        <v>1</v>
      </c>
      <c r="F53" s="209"/>
      <c r="G53" s="209"/>
    </row>
    <row r="54" spans="2:7" ht="15.75">
      <c r="B54" s="210">
        <v>48</v>
      </c>
      <c r="C54" s="209" t="s">
        <v>98</v>
      </c>
      <c r="D54" s="212" t="s">
        <v>819</v>
      </c>
      <c r="E54" s="213">
        <v>0</v>
      </c>
      <c r="F54" s="209"/>
      <c r="G54" s="209"/>
    </row>
    <row r="55" spans="2:7" ht="15.75">
      <c r="B55" s="210">
        <v>49</v>
      </c>
      <c r="C55" s="209" t="s">
        <v>99</v>
      </c>
      <c r="D55" s="212" t="s">
        <v>820</v>
      </c>
      <c r="E55" s="213">
        <v>1</v>
      </c>
      <c r="F55" s="209"/>
      <c r="G55" s="209"/>
    </row>
    <row r="56" spans="2:7" ht="15.75">
      <c r="B56" s="210">
        <v>50</v>
      </c>
      <c r="C56" s="209" t="s">
        <v>100</v>
      </c>
      <c r="D56" s="212" t="s">
        <v>821</v>
      </c>
      <c r="E56" s="213">
        <v>0</v>
      </c>
      <c r="F56" s="209"/>
      <c r="G56" s="209"/>
    </row>
    <row r="57" spans="2:7" ht="15.75">
      <c r="B57" s="210">
        <v>51</v>
      </c>
      <c r="C57" s="209" t="s">
        <v>101</v>
      </c>
      <c r="D57" s="212" t="s">
        <v>822</v>
      </c>
      <c r="E57" s="213">
        <v>1</v>
      </c>
      <c r="F57" s="209"/>
      <c r="G57" s="209"/>
    </row>
    <row r="58" spans="2:7" ht="15.75">
      <c r="B58" s="210">
        <v>52</v>
      </c>
      <c r="C58" s="209" t="s">
        <v>102</v>
      </c>
      <c r="D58" s="212" t="s">
        <v>823</v>
      </c>
      <c r="E58" s="213">
        <v>1</v>
      </c>
      <c r="F58" s="209"/>
      <c r="G58" s="209"/>
    </row>
    <row r="59" spans="2:7" ht="15.75">
      <c r="B59" s="210">
        <v>53</v>
      </c>
      <c r="C59" s="209" t="s">
        <v>103</v>
      </c>
      <c r="D59" s="212" t="s">
        <v>824</v>
      </c>
      <c r="E59" s="213">
        <v>1</v>
      </c>
      <c r="F59" s="209"/>
      <c r="G59" s="209"/>
    </row>
    <row r="60" spans="2:7" ht="15.75">
      <c r="B60" s="210">
        <v>54</v>
      </c>
      <c r="C60" s="209" t="s">
        <v>104</v>
      </c>
      <c r="D60" s="212" t="s">
        <v>825</v>
      </c>
      <c r="E60" s="213">
        <v>1</v>
      </c>
      <c r="F60" s="209"/>
      <c r="G60" s="209"/>
    </row>
    <row r="61" spans="2:7" ht="15.75">
      <c r="B61" s="210">
        <v>55</v>
      </c>
      <c r="C61" s="209" t="s">
        <v>105</v>
      </c>
      <c r="D61" s="212" t="s">
        <v>826</v>
      </c>
      <c r="E61" s="213">
        <v>1</v>
      </c>
      <c r="F61" s="209"/>
      <c r="G61" s="209"/>
    </row>
    <row r="62" spans="2:7" ht="15.75">
      <c r="B62" s="210">
        <v>56</v>
      </c>
      <c r="C62" s="209" t="s">
        <v>106</v>
      </c>
      <c r="D62" s="212" t="s">
        <v>827</v>
      </c>
      <c r="E62" s="213">
        <v>0</v>
      </c>
      <c r="F62" s="209"/>
      <c r="G62" s="209"/>
    </row>
    <row r="63" spans="2:7" ht="15.75">
      <c r="B63" s="210">
        <v>57</v>
      </c>
      <c r="C63" s="209" t="s">
        <v>107</v>
      </c>
      <c r="D63" s="212" t="s">
        <v>828</v>
      </c>
      <c r="E63" s="213">
        <v>1</v>
      </c>
      <c r="F63" s="209"/>
      <c r="G63" s="209"/>
    </row>
    <row r="64" spans="2:7" ht="15.75">
      <c r="B64" s="210">
        <v>58</v>
      </c>
      <c r="C64" s="209" t="s">
        <v>108</v>
      </c>
      <c r="D64" s="212" t="s">
        <v>829</v>
      </c>
      <c r="E64" s="213">
        <v>1</v>
      </c>
      <c r="F64" s="209"/>
      <c r="G64" s="209"/>
    </row>
    <row r="65" spans="2:7" ht="15.75">
      <c r="B65" s="210">
        <v>59</v>
      </c>
      <c r="C65" s="209" t="s">
        <v>109</v>
      </c>
      <c r="D65" s="212" t="s">
        <v>830</v>
      </c>
      <c r="E65" s="213">
        <v>1</v>
      </c>
      <c r="F65" s="209"/>
      <c r="G65" s="209"/>
    </row>
    <row r="66" spans="2:7" ht="15.75">
      <c r="B66" s="210">
        <v>60</v>
      </c>
      <c r="C66" s="209" t="s">
        <v>110</v>
      </c>
      <c r="D66" s="212" t="s">
        <v>831</v>
      </c>
      <c r="E66" s="213">
        <v>1</v>
      </c>
      <c r="F66" s="209"/>
      <c r="G66" s="209"/>
    </row>
    <row r="67" spans="2:7" ht="15.75">
      <c r="B67" s="210">
        <v>61</v>
      </c>
      <c r="C67" s="209" t="s">
        <v>111</v>
      </c>
      <c r="D67" s="212" t="s">
        <v>832</v>
      </c>
      <c r="E67" s="213">
        <v>1</v>
      </c>
      <c r="F67" s="209"/>
      <c r="G67" s="209"/>
    </row>
    <row r="68" spans="2:7" ht="15.75">
      <c r="B68" s="210">
        <v>62</v>
      </c>
      <c r="C68" s="209" t="s">
        <v>112</v>
      </c>
      <c r="D68" s="212" t="s">
        <v>833</v>
      </c>
      <c r="E68" s="213">
        <v>1</v>
      </c>
      <c r="F68" s="209"/>
      <c r="G68" s="209"/>
    </row>
    <row r="69" spans="2:7" ht="15.75">
      <c r="B69" s="210">
        <v>63</v>
      </c>
      <c r="C69" s="209" t="s">
        <v>113</v>
      </c>
      <c r="D69" s="212" t="s">
        <v>834</v>
      </c>
      <c r="E69" s="213">
        <v>1</v>
      </c>
      <c r="F69" s="209"/>
      <c r="G69" s="209"/>
    </row>
    <row r="70" spans="2:7" ht="15.75">
      <c r="B70" s="210">
        <v>64</v>
      </c>
      <c r="C70" s="209" t="s">
        <v>114</v>
      </c>
      <c r="D70" s="212" t="s">
        <v>835</v>
      </c>
      <c r="E70" s="213">
        <v>1</v>
      </c>
      <c r="F70" s="209"/>
      <c r="G70" s="209"/>
    </row>
    <row r="71" spans="2:7" ht="15.75">
      <c r="B71" s="210">
        <v>65</v>
      </c>
      <c r="C71" s="209" t="s">
        <v>115</v>
      </c>
      <c r="D71" s="212" t="s">
        <v>836</v>
      </c>
      <c r="E71" s="213">
        <v>0</v>
      </c>
      <c r="F71" s="209"/>
      <c r="G71" s="209"/>
    </row>
    <row r="72" spans="2:7" ht="15.75">
      <c r="B72" s="210">
        <v>66</v>
      </c>
      <c r="C72" s="209" t="s">
        <v>116</v>
      </c>
      <c r="D72" s="212" t="s">
        <v>837</v>
      </c>
      <c r="E72" s="213">
        <v>0</v>
      </c>
      <c r="F72" s="209"/>
      <c r="G72" s="209"/>
    </row>
    <row r="73" spans="2:7" ht="15.75">
      <c r="B73" s="210">
        <v>67</v>
      </c>
      <c r="C73" s="209" t="s">
        <v>117</v>
      </c>
      <c r="D73" s="212" t="s">
        <v>838</v>
      </c>
      <c r="E73" s="213">
        <v>1</v>
      </c>
      <c r="F73" s="209"/>
      <c r="G73" s="209"/>
    </row>
    <row r="74" spans="2:7" ht="15.75">
      <c r="B74" s="210">
        <v>68</v>
      </c>
      <c r="C74" s="209" t="s">
        <v>118</v>
      </c>
      <c r="D74" s="212" t="s">
        <v>839</v>
      </c>
      <c r="E74" s="213">
        <v>0</v>
      </c>
      <c r="F74" s="209"/>
      <c r="G74" s="209"/>
    </row>
    <row r="75" spans="2:7" ht="15.75">
      <c r="B75" s="210">
        <v>69</v>
      </c>
      <c r="C75" s="209" t="s">
        <v>119</v>
      </c>
      <c r="D75" s="212" t="s">
        <v>840</v>
      </c>
      <c r="E75" s="213">
        <v>1</v>
      </c>
      <c r="F75" s="209"/>
      <c r="G75" s="209"/>
    </row>
    <row r="76" spans="2:7" ht="15.75">
      <c r="B76" s="210">
        <v>70</v>
      </c>
      <c r="C76" s="209" t="s">
        <v>120</v>
      </c>
      <c r="D76" s="212" t="s">
        <v>841</v>
      </c>
      <c r="E76" s="213">
        <v>1</v>
      </c>
      <c r="F76" s="209"/>
      <c r="G76" s="209"/>
    </row>
    <row r="77" spans="2:7" ht="15.75">
      <c r="B77" s="210">
        <v>71</v>
      </c>
      <c r="C77" s="209" t="s">
        <v>121</v>
      </c>
      <c r="D77" s="212" t="s">
        <v>842</v>
      </c>
      <c r="E77" s="213">
        <v>1</v>
      </c>
      <c r="F77" s="209"/>
      <c r="G77" s="209"/>
    </row>
    <row r="78" spans="2:7" ht="15.75">
      <c r="B78" s="210">
        <v>72</v>
      </c>
      <c r="C78" s="209" t="s">
        <v>122</v>
      </c>
      <c r="D78" s="212" t="s">
        <v>843</v>
      </c>
      <c r="E78" s="213">
        <v>1</v>
      </c>
      <c r="F78" s="209"/>
      <c r="G78" s="209"/>
    </row>
    <row r="79" spans="2:7" ht="15.75">
      <c r="B79" s="210">
        <v>73</v>
      </c>
      <c r="C79" s="209" t="s">
        <v>123</v>
      </c>
      <c r="D79" s="212" t="s">
        <v>844</v>
      </c>
      <c r="E79" s="213">
        <v>1</v>
      </c>
      <c r="F79" s="209"/>
      <c r="G79" s="209"/>
    </row>
    <row r="80" spans="2:7" ht="15.75">
      <c r="B80" s="210">
        <v>74</v>
      </c>
      <c r="C80" s="209" t="s">
        <v>124</v>
      </c>
      <c r="D80" s="212" t="s">
        <v>845</v>
      </c>
      <c r="E80" s="213">
        <v>1</v>
      </c>
      <c r="F80" s="209"/>
      <c r="G80" s="209"/>
    </row>
    <row r="81" spans="2:7" ht="15.75">
      <c r="B81" s="210">
        <v>75</v>
      </c>
      <c r="C81" s="209" t="s">
        <v>125</v>
      </c>
      <c r="D81" s="212" t="s">
        <v>846</v>
      </c>
      <c r="E81" s="213">
        <v>1</v>
      </c>
      <c r="F81" s="209"/>
      <c r="G81" s="209"/>
    </row>
    <row r="82" spans="2:7" ht="15.75">
      <c r="B82" s="210">
        <v>76</v>
      </c>
      <c r="C82" s="209" t="s">
        <v>126</v>
      </c>
      <c r="D82" s="212" t="s">
        <v>847</v>
      </c>
      <c r="E82" s="213">
        <v>1</v>
      </c>
      <c r="F82" s="209"/>
      <c r="G82" s="209"/>
    </row>
    <row r="83" spans="2:7" ht="15.75">
      <c r="B83" s="210">
        <v>77</v>
      </c>
      <c r="C83" s="209" t="s">
        <v>127</v>
      </c>
      <c r="D83" s="212" t="s">
        <v>848</v>
      </c>
      <c r="E83" s="213">
        <v>1</v>
      </c>
      <c r="F83" s="209"/>
      <c r="G83" s="209"/>
    </row>
    <row r="84" spans="2:7" ht="15.75">
      <c r="B84" s="210">
        <v>78</v>
      </c>
      <c r="C84" s="209" t="s">
        <v>128</v>
      </c>
      <c r="D84" s="212" t="s">
        <v>849</v>
      </c>
      <c r="E84" s="213">
        <v>1</v>
      </c>
      <c r="F84" s="209"/>
      <c r="G84" s="209"/>
    </row>
    <row r="85" spans="2:7" ht="15.75">
      <c r="B85" s="210">
        <v>79</v>
      </c>
      <c r="C85" s="209" t="s">
        <v>155</v>
      </c>
      <c r="D85" s="212" t="s">
        <v>850</v>
      </c>
      <c r="E85" s="213">
        <v>1</v>
      </c>
      <c r="F85" s="209"/>
      <c r="G85" s="209"/>
    </row>
    <row r="86" spans="2:7" ht="15.75">
      <c r="B86" s="210">
        <v>80</v>
      </c>
      <c r="C86" s="209" t="s">
        <v>156</v>
      </c>
      <c r="D86" s="212" t="s">
        <v>851</v>
      </c>
      <c r="E86" s="213">
        <v>1</v>
      </c>
      <c r="F86" s="209"/>
      <c r="G86" s="209"/>
    </row>
    <row r="87" spans="2:7" ht="15.75">
      <c r="B87" s="210">
        <v>81</v>
      </c>
      <c r="C87" s="209" t="s">
        <v>157</v>
      </c>
      <c r="D87" s="212" t="s">
        <v>852</v>
      </c>
      <c r="E87" s="213">
        <v>1</v>
      </c>
      <c r="F87" s="209"/>
      <c r="G87" s="209"/>
    </row>
    <row r="88" spans="2:7" ht="15.75">
      <c r="B88" s="210">
        <v>82</v>
      </c>
      <c r="C88" s="209" t="s">
        <v>158</v>
      </c>
      <c r="D88" s="212" t="s">
        <v>853</v>
      </c>
      <c r="E88" s="213">
        <v>1</v>
      </c>
      <c r="F88" s="209"/>
      <c r="G88" s="209"/>
    </row>
    <row r="89" spans="2:7" ht="15.75">
      <c r="B89" s="210">
        <v>83</v>
      </c>
      <c r="C89" s="209" t="s">
        <v>769</v>
      </c>
      <c r="D89" s="212" t="s">
        <v>854</v>
      </c>
      <c r="E89" s="213">
        <v>1</v>
      </c>
      <c r="F89" s="209"/>
      <c r="G89" s="209"/>
    </row>
    <row r="90" spans="2:7" ht="15.75">
      <c r="B90" s="210">
        <v>84</v>
      </c>
      <c r="C90" s="209" t="s">
        <v>159</v>
      </c>
      <c r="D90" s="212" t="s">
        <v>855</v>
      </c>
      <c r="E90" s="213">
        <v>1</v>
      </c>
      <c r="F90" s="209"/>
      <c r="G90" s="209"/>
    </row>
    <row r="91" spans="2:7" ht="15.75">
      <c r="B91" s="210">
        <v>85</v>
      </c>
      <c r="C91" s="209" t="s">
        <v>160</v>
      </c>
      <c r="D91" s="212" t="s">
        <v>856</v>
      </c>
      <c r="E91" s="213">
        <v>1</v>
      </c>
      <c r="F91" s="209"/>
      <c r="G91" s="209"/>
    </row>
    <row r="92" spans="2:7" ht="15.75">
      <c r="B92" s="210">
        <v>86</v>
      </c>
      <c r="C92" s="209" t="s">
        <v>161</v>
      </c>
      <c r="D92" s="212" t="s">
        <v>857</v>
      </c>
      <c r="E92" s="213">
        <v>1</v>
      </c>
      <c r="F92" s="209"/>
      <c r="G92" s="209"/>
    </row>
    <row r="93" spans="2:7" ht="15.75">
      <c r="B93" s="210">
        <v>87</v>
      </c>
      <c r="C93" s="209" t="s">
        <v>162</v>
      </c>
      <c r="D93" s="212" t="s">
        <v>858</v>
      </c>
      <c r="E93" s="213">
        <v>1</v>
      </c>
      <c r="F93" s="209"/>
      <c r="G93" s="209"/>
    </row>
    <row r="94" spans="2:7" ht="15.75">
      <c r="B94" s="210">
        <v>88</v>
      </c>
      <c r="C94" s="209" t="s">
        <v>163</v>
      </c>
      <c r="D94" s="212" t="s">
        <v>859</v>
      </c>
      <c r="E94" s="213">
        <v>1</v>
      </c>
      <c r="F94" s="209"/>
      <c r="G94" s="209"/>
    </row>
    <row r="95" spans="2:7" ht="15.75">
      <c r="B95" s="210">
        <v>89</v>
      </c>
      <c r="C95" s="209" t="s">
        <v>164</v>
      </c>
      <c r="D95" s="212" t="s">
        <v>860</v>
      </c>
      <c r="E95" s="213">
        <v>0</v>
      </c>
      <c r="F95" s="209"/>
      <c r="G95" s="209"/>
    </row>
    <row r="96" spans="2:7" ht="15.75">
      <c r="B96" s="210">
        <v>90</v>
      </c>
      <c r="C96" s="209" t="s">
        <v>165</v>
      </c>
      <c r="D96" s="212" t="s">
        <v>861</v>
      </c>
      <c r="E96" s="213">
        <v>1</v>
      </c>
      <c r="F96" s="209"/>
      <c r="G96" s="209"/>
    </row>
    <row r="97" spans="2:7" ht="15.75">
      <c r="B97" s="210">
        <v>91</v>
      </c>
      <c r="C97" s="209" t="s">
        <v>166</v>
      </c>
      <c r="D97" s="212" t="s">
        <v>862</v>
      </c>
      <c r="E97" s="213">
        <v>0</v>
      </c>
      <c r="F97" s="209"/>
      <c r="G97" s="209"/>
    </row>
    <row r="98" spans="2:7" ht="15.75">
      <c r="B98" s="210">
        <v>92</v>
      </c>
      <c r="C98" s="209" t="s">
        <v>167</v>
      </c>
      <c r="D98" s="212" t="s">
        <v>863</v>
      </c>
      <c r="E98" s="213">
        <v>1</v>
      </c>
      <c r="F98" s="209"/>
      <c r="G98" s="209"/>
    </row>
    <row r="99" spans="2:7" ht="15.75">
      <c r="B99" s="210">
        <v>93</v>
      </c>
      <c r="C99" s="209" t="s">
        <v>168</v>
      </c>
      <c r="D99" s="212" t="s">
        <v>864</v>
      </c>
      <c r="E99" s="213">
        <v>1</v>
      </c>
      <c r="F99" s="209"/>
      <c r="G99" s="209"/>
    </row>
    <row r="100" spans="2:7" ht="15.75">
      <c r="B100" s="210">
        <v>94</v>
      </c>
      <c r="C100" s="209" t="s">
        <v>169</v>
      </c>
      <c r="D100" s="212" t="s">
        <v>865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170</v>
      </c>
      <c r="D101" s="212" t="s">
        <v>866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171</v>
      </c>
      <c r="D102" s="212" t="s">
        <v>867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770</v>
      </c>
      <c r="D103" s="212" t="s">
        <v>868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172</v>
      </c>
      <c r="D104" s="212" t="s">
        <v>869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173</v>
      </c>
      <c r="D105" s="212" t="s">
        <v>870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174</v>
      </c>
      <c r="D106" s="212" t="s">
        <v>871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175</v>
      </c>
      <c r="D107" s="212" t="s">
        <v>872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176</v>
      </c>
      <c r="D108" s="212" t="s">
        <v>873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177</v>
      </c>
      <c r="D109" s="212" t="s">
        <v>874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178</v>
      </c>
      <c r="D110" s="212" t="s">
        <v>875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179</v>
      </c>
      <c r="D111" s="212" t="s">
        <v>876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180</v>
      </c>
      <c r="D112" s="212" t="s">
        <v>877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181</v>
      </c>
      <c r="D113" s="212" t="s">
        <v>878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182</v>
      </c>
      <c r="D114" s="212" t="s">
        <v>879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183</v>
      </c>
      <c r="D115" s="212" t="s">
        <v>880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184</v>
      </c>
      <c r="D116" s="212" t="s">
        <v>881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185</v>
      </c>
      <c r="D117" s="212" t="s">
        <v>882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186</v>
      </c>
      <c r="D118" s="212" t="s">
        <v>883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187</v>
      </c>
      <c r="D119" s="212" t="s">
        <v>884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188</v>
      </c>
      <c r="D120" s="212" t="s">
        <v>885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189</v>
      </c>
      <c r="D121" s="212" t="s">
        <v>886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190</v>
      </c>
      <c r="D122" s="212" t="s">
        <v>887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191</v>
      </c>
      <c r="D123" s="212" t="s">
        <v>888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192</v>
      </c>
      <c r="D124" s="212" t="s">
        <v>889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193</v>
      </c>
      <c r="D125" s="212" t="s">
        <v>890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194</v>
      </c>
      <c r="D126" s="212" t="s">
        <v>891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195</v>
      </c>
      <c r="D127" s="212" t="s">
        <v>892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196</v>
      </c>
      <c r="D128" s="212" t="s">
        <v>893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197</v>
      </c>
      <c r="D129" s="212" t="s">
        <v>894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198</v>
      </c>
      <c r="D130" s="212" t="s">
        <v>895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199</v>
      </c>
      <c r="D131" s="212" t="s">
        <v>896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200</v>
      </c>
      <c r="D132" s="212" t="s">
        <v>897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201</v>
      </c>
      <c r="D133" s="212" t="s">
        <v>898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202</v>
      </c>
      <c r="D134" s="212" t="s">
        <v>899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203</v>
      </c>
      <c r="D135" s="212" t="s">
        <v>900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204</v>
      </c>
      <c r="D136" s="212" t="s">
        <v>901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205</v>
      </c>
      <c r="D137" s="212" t="s">
        <v>902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206</v>
      </c>
      <c r="D138" s="212" t="s">
        <v>903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717</v>
      </c>
      <c r="D139" s="212" t="s">
        <v>904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207</v>
      </c>
      <c r="D140" s="212" t="s">
        <v>905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208</v>
      </c>
      <c r="D141" s="212" t="s">
        <v>906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209</v>
      </c>
      <c r="D142" s="212" t="s">
        <v>907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210</v>
      </c>
      <c r="D143" s="212" t="s">
        <v>908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211</v>
      </c>
      <c r="D144" s="212" t="s">
        <v>909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212</v>
      </c>
      <c r="D145" s="212" t="s">
        <v>910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213</v>
      </c>
      <c r="D146" s="212" t="s">
        <v>911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214</v>
      </c>
      <c r="D147" s="212" t="s">
        <v>912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215</v>
      </c>
      <c r="D148" s="212" t="s">
        <v>913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216</v>
      </c>
      <c r="D149" s="212" t="s">
        <v>914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217</v>
      </c>
      <c r="D150" s="212" t="s">
        <v>915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218</v>
      </c>
      <c r="D151" s="212" t="s">
        <v>916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219</v>
      </c>
      <c r="D152" s="212" t="s">
        <v>917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220</v>
      </c>
      <c r="D153" s="212" t="s">
        <v>918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221</v>
      </c>
      <c r="D154" s="212" t="s">
        <v>919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222</v>
      </c>
      <c r="D155" s="212" t="s">
        <v>920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223</v>
      </c>
      <c r="D156" s="212" t="s">
        <v>921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771</v>
      </c>
      <c r="D157" s="212" t="s">
        <v>922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224</v>
      </c>
      <c r="D158" s="212" t="s">
        <v>923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225</v>
      </c>
      <c r="D159" s="212" t="s">
        <v>924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226</v>
      </c>
      <c r="D160" s="212" t="s">
        <v>925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227</v>
      </c>
      <c r="D161" s="212" t="s">
        <v>926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228</v>
      </c>
      <c r="D162" s="212" t="s">
        <v>927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229</v>
      </c>
      <c r="D163" s="212" t="s">
        <v>928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772</v>
      </c>
      <c r="D164" s="212" t="s">
        <v>929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230</v>
      </c>
      <c r="D165" s="212" t="s">
        <v>930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231</v>
      </c>
      <c r="D166" s="212" t="s">
        <v>931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232</v>
      </c>
      <c r="D167" s="212" t="s">
        <v>932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233</v>
      </c>
      <c r="D168" s="212" t="s">
        <v>933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234</v>
      </c>
      <c r="D169" s="212" t="s">
        <v>934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235</v>
      </c>
      <c r="D170" s="212" t="s">
        <v>935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236</v>
      </c>
      <c r="D171" s="212" t="s">
        <v>936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237</v>
      </c>
      <c r="D172" s="212" t="s">
        <v>937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238</v>
      </c>
      <c r="D173" s="212" t="s">
        <v>938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243</v>
      </c>
      <c r="D174" s="212" t="s">
        <v>939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244</v>
      </c>
      <c r="D175" s="212" t="s">
        <v>940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245</v>
      </c>
      <c r="D176" s="212" t="s">
        <v>941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246</v>
      </c>
      <c r="D177" s="212" t="s">
        <v>942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247</v>
      </c>
      <c r="D178" s="212" t="s">
        <v>943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248</v>
      </c>
      <c r="D179" s="212" t="s">
        <v>944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249</v>
      </c>
      <c r="D180" s="212" t="s">
        <v>945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250</v>
      </c>
      <c r="D181" s="212" t="s">
        <v>946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251</v>
      </c>
      <c r="D182" s="212" t="s">
        <v>947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252</v>
      </c>
      <c r="D183" s="212" t="s">
        <v>948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253</v>
      </c>
      <c r="D184" s="212" t="s">
        <v>949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254</v>
      </c>
      <c r="D185" s="212" t="s">
        <v>950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255</v>
      </c>
      <c r="D186" s="212" t="s">
        <v>951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256</v>
      </c>
      <c r="D187" s="212" t="s">
        <v>952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257</v>
      </c>
      <c r="D188" s="212" t="s">
        <v>953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258</v>
      </c>
      <c r="D189" s="212" t="s">
        <v>954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259</v>
      </c>
      <c r="D190" s="212" t="s">
        <v>955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260</v>
      </c>
      <c r="D191" s="212" t="s">
        <v>956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666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1638</v>
      </c>
      <c r="E13" s="120">
        <f>E14+E15</f>
        <v>5972117.04</v>
      </c>
    </row>
    <row r="14" spans="1:6" ht="15.75">
      <c r="A14" s="79">
        <f>IF(E14=0,1,0)</f>
        <v>0</v>
      </c>
      <c r="C14" s="81" t="s">
        <v>1640</v>
      </c>
      <c r="D14" s="114" t="s">
        <v>360</v>
      </c>
      <c r="E14" s="121">
        <v>1</v>
      </c>
      <c r="F14" s="74">
        <f>IF(E14="",1,0)</f>
        <v>0</v>
      </c>
    </row>
    <row r="15" spans="1:6" ht="15.75">
      <c r="A15" s="69"/>
      <c r="C15" s="81" t="s">
        <v>1298</v>
      </c>
      <c r="D15" s="114" t="s">
        <v>1584</v>
      </c>
      <c r="E15" s="121">
        <v>5972116.04</v>
      </c>
      <c r="F15" s="74">
        <f>IF(E15="",1,0)</f>
        <v>0</v>
      </c>
    </row>
    <row r="16" spans="3:6" ht="15.75">
      <c r="C16" s="76" t="s">
        <v>1342</v>
      </c>
      <c r="D16" s="77" t="s">
        <v>1477</v>
      </c>
      <c r="E16" s="120">
        <f>E17</f>
        <v>1</v>
      </c>
      <c r="F16" s="74">
        <f>IF(E16="",1,0)</f>
        <v>0</v>
      </c>
    </row>
    <row r="17" spans="1:6" ht="15.75">
      <c r="A17" s="79">
        <f>IF(E17=0,1,0)</f>
        <v>0</v>
      </c>
      <c r="C17" s="81" t="s">
        <v>1345</v>
      </c>
      <c r="D17" s="114" t="s">
        <v>1646</v>
      </c>
      <c r="E17" s="121">
        <v>1</v>
      </c>
      <c r="F17" s="74">
        <f>IF(E17="",1,0)</f>
        <v>0</v>
      </c>
    </row>
    <row r="18" spans="3:6" ht="15.75">
      <c r="C18" s="76" t="s">
        <v>1379</v>
      </c>
      <c r="D18" s="77" t="s">
        <v>1648</v>
      </c>
      <c r="E18" s="120">
        <f>E13-E16</f>
        <v>5972116.04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112" stopIfTrue="1">
      <formula>$G12&lt;&gt;$J12</formula>
    </cfRule>
  </conditionalFormatting>
  <conditionalFormatting sqref="E13:E18">
    <cfRule type="cellIs" priority="4" dxfId="115" operator="equal" stopIfTrue="1">
      <formula>""</formula>
    </cfRule>
  </conditionalFormatting>
  <conditionalFormatting sqref="C13:C18">
    <cfRule type="expression" priority="3" dxfId="113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3" sqref="E13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2200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1249</v>
      </c>
      <c r="D13" s="115" t="s">
        <v>1655</v>
      </c>
      <c r="E13" s="121">
        <v>0</v>
      </c>
    </row>
    <row r="14" spans="1:6" ht="15.75">
      <c r="A14" s="79"/>
      <c r="C14" s="81" t="s">
        <v>1342</v>
      </c>
      <c r="D14" s="115" t="s">
        <v>1657</v>
      </c>
      <c r="E14" s="121">
        <v>0</v>
      </c>
      <c r="F14" s="74">
        <f>IF(E14="",1,0)</f>
        <v>0</v>
      </c>
    </row>
    <row r="15" spans="1:6" ht="15.75">
      <c r="A15" s="69"/>
      <c r="C15" s="81" t="s">
        <v>1379</v>
      </c>
      <c r="D15" s="115" t="s">
        <v>1659</v>
      </c>
      <c r="E15" s="121">
        <v>0</v>
      </c>
      <c r="F15" s="74">
        <f>IF(E15="",1,0)</f>
        <v>0</v>
      </c>
    </row>
    <row r="16" spans="3:6" ht="15.75">
      <c r="C16" s="81" t="s">
        <v>1382</v>
      </c>
      <c r="D16" s="115" t="s">
        <v>1661</v>
      </c>
      <c r="E16" s="121">
        <v>0</v>
      </c>
      <c r="F16" s="74">
        <f>IF(E16="",1,0)</f>
        <v>0</v>
      </c>
    </row>
    <row r="17" spans="1:6" ht="15.75">
      <c r="A17" s="79"/>
      <c r="C17" s="81" t="s">
        <v>1385</v>
      </c>
      <c r="D17" s="115" t="s">
        <v>1663</v>
      </c>
      <c r="E17" s="121">
        <f>E13+E14-E15</f>
        <v>0</v>
      </c>
      <c r="F17" s="74">
        <f>IF(E17="",1,0)</f>
        <v>0</v>
      </c>
    </row>
    <row r="18" spans="3:6" ht="15.75">
      <c r="C18" s="76" t="s">
        <v>1490</v>
      </c>
      <c r="D18" s="77" t="s">
        <v>1665</v>
      </c>
      <c r="E18" s="120">
        <f>IF(E16=0,0,E17/E16*100)</f>
        <v>0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8">
    <cfRule type="cellIs" priority="2" dxfId="115" operator="equal" stopIfTrue="1">
      <formula>""</formula>
    </cfRule>
  </conditionalFormatting>
  <conditionalFormatting sqref="C13:C1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14" sqref="E14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444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1249</v>
      </c>
      <c r="D13" s="77" t="s">
        <v>1668</v>
      </c>
      <c r="E13" s="120">
        <f>SUM(E14:E20)</f>
        <v>12790332.839999998</v>
      </c>
      <c r="F13" s="74"/>
      <c r="G13" s="74"/>
    </row>
    <row r="14" spans="1:7" s="75" customFormat="1" ht="15.75">
      <c r="A14" s="79"/>
      <c r="B14" s="70"/>
      <c r="C14" s="81" t="s">
        <v>1252</v>
      </c>
      <c r="D14" s="116" t="s">
        <v>1670</v>
      </c>
      <c r="E14" s="226">
        <v>4038110.609999999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1298</v>
      </c>
      <c r="D15" s="116" t="s">
        <v>1672</v>
      </c>
      <c r="E15" s="226">
        <v>4313122.97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1339</v>
      </c>
      <c r="D16" s="116" t="s">
        <v>1674</v>
      </c>
      <c r="E16" s="226">
        <v>37088.4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1535</v>
      </c>
      <c r="D17" s="116" t="s">
        <v>355</v>
      </c>
      <c r="E17" s="227">
        <v>207305.15</v>
      </c>
      <c r="F17" s="74" t="e">
        <f>IF(#REF!="",1,0)</f>
        <v>#REF!</v>
      </c>
      <c r="G17" s="74"/>
    </row>
    <row r="18" spans="1:7" s="75" customFormat="1" ht="15.75">
      <c r="A18" s="70"/>
      <c r="B18" s="70"/>
      <c r="C18" s="81" t="s">
        <v>1677</v>
      </c>
      <c r="D18" s="116" t="s">
        <v>356</v>
      </c>
      <c r="E18" s="226">
        <v>498295.7799999999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1679</v>
      </c>
      <c r="D19" s="116" t="s">
        <v>357</v>
      </c>
      <c r="E19" s="121"/>
      <c r="F19" s="74"/>
      <c r="G19" s="74"/>
    </row>
    <row r="20" spans="3:5" ht="15.75">
      <c r="C20" s="81" t="s">
        <v>1681</v>
      </c>
      <c r="D20" s="116" t="s">
        <v>1682</v>
      </c>
      <c r="E20" s="121">
        <v>3696409.93</v>
      </c>
    </row>
    <row r="21" spans="3:5" ht="15.75">
      <c r="C21" s="76" t="s">
        <v>1342</v>
      </c>
      <c r="D21" s="77" t="s">
        <v>1684</v>
      </c>
      <c r="E21" s="120">
        <f>SUM(E22:E23,E27:E27)</f>
        <v>0</v>
      </c>
    </row>
    <row r="22" spans="3:5" ht="15.75">
      <c r="C22" s="81" t="s">
        <v>1345</v>
      </c>
      <c r="D22" s="116" t="s">
        <v>1686</v>
      </c>
      <c r="E22" s="121">
        <v>0</v>
      </c>
    </row>
    <row r="23" spans="3:5" ht="15.75">
      <c r="C23" s="81" t="s">
        <v>1347</v>
      </c>
      <c r="D23" s="116" t="s">
        <v>1690</v>
      </c>
      <c r="E23" s="122">
        <f>SUM(E24:E26)</f>
        <v>0</v>
      </c>
    </row>
    <row r="24" spans="3:5" ht="15.75">
      <c r="C24" s="81" t="s">
        <v>2201</v>
      </c>
      <c r="D24" s="124" t="s">
        <v>1693</v>
      </c>
      <c r="E24" s="121">
        <v>0</v>
      </c>
    </row>
    <row r="25" spans="3:5" ht="15.75">
      <c r="C25" s="81" t="s">
        <v>2202</v>
      </c>
      <c r="D25" s="124" t="s">
        <v>725</v>
      </c>
      <c r="E25" s="121">
        <v>0</v>
      </c>
    </row>
    <row r="26" spans="3:5" ht="15.75">
      <c r="C26" s="81" t="s">
        <v>2203</v>
      </c>
      <c r="D26" s="124" t="s">
        <v>1698</v>
      </c>
      <c r="E26" s="121">
        <v>0</v>
      </c>
    </row>
    <row r="27" spans="3:5" ht="15.75">
      <c r="C27" s="81" t="s">
        <v>1350</v>
      </c>
      <c r="D27" s="116" t="s">
        <v>1702</v>
      </c>
      <c r="E27" s="121">
        <v>0</v>
      </c>
    </row>
    <row r="28" spans="3:5" ht="15.75">
      <c r="C28" s="76" t="s">
        <v>1379</v>
      </c>
      <c r="D28" s="77" t="s">
        <v>1706</v>
      </c>
      <c r="E28" s="120">
        <f>E13-E21</f>
        <v>12790332.839999998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28">
    <cfRule type="cellIs" priority="2" dxfId="115" operator="equal" stopIfTrue="1">
      <formula>""</formula>
    </cfRule>
  </conditionalFormatting>
  <conditionalFormatting sqref="C13:C2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2207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1713</v>
      </c>
      <c r="E13" s="121">
        <v>1755000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2206</v>
      </c>
      <c r="E14" s="121">
        <v>1777392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1379</v>
      </c>
      <c r="D15" s="115" t="s">
        <v>2204</v>
      </c>
      <c r="E15" s="121"/>
      <c r="F15" s="74">
        <f>IF(E15="",1,0)</f>
        <v>1</v>
      </c>
      <c r="G15" s="74"/>
    </row>
    <row r="16" spans="1:7" s="75" customFormat="1" ht="15.75">
      <c r="A16" s="70"/>
      <c r="B16" s="70"/>
      <c r="C16" s="115" t="s">
        <v>1382</v>
      </c>
      <c r="D16" s="115" t="s">
        <v>2205</v>
      </c>
      <c r="E16" s="122">
        <f>E14-E15</f>
        <v>1777392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6">
    <cfRule type="cellIs" priority="2" dxfId="115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2211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2209</v>
      </c>
      <c r="E13" s="121">
        <v>64000000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2238</v>
      </c>
      <c r="E14" s="121">
        <v>64000000</v>
      </c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1379</v>
      </c>
      <c r="D16" s="115" t="s">
        <v>2229</v>
      </c>
      <c r="E16" s="122">
        <f>SUM(E17:E23)</f>
        <v>6670000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1931</v>
      </c>
      <c r="D17" s="116" t="s">
        <v>2230</v>
      </c>
      <c r="E17" s="121">
        <v>1100000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1934</v>
      </c>
      <c r="D18" s="116" t="s">
        <v>2231</v>
      </c>
      <c r="E18" s="121">
        <v>500000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1937</v>
      </c>
      <c r="D19" s="116" t="s">
        <v>2232</v>
      </c>
      <c r="E19" s="121">
        <v>1210000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1940</v>
      </c>
      <c r="D20" s="116" t="s">
        <v>2233</v>
      </c>
      <c r="E20" s="121">
        <v>1500000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1943</v>
      </c>
      <c r="D21" s="116" t="s">
        <v>2234</v>
      </c>
      <c r="E21" s="121">
        <v>1800000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1946</v>
      </c>
      <c r="D22" s="116" t="s">
        <v>2235</v>
      </c>
      <c r="E22" s="121">
        <v>110000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1949</v>
      </c>
      <c r="D23" s="116" t="s">
        <v>2236</v>
      </c>
      <c r="E23" s="121">
        <v>450000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1382</v>
      </c>
      <c r="D25" s="115" t="s">
        <v>2210</v>
      </c>
      <c r="E25" s="126">
        <f>SUM(E26:E29)</f>
        <v>76625743.47999999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1479</v>
      </c>
      <c r="D26" s="116" t="s">
        <v>2208</v>
      </c>
      <c r="E26" s="121">
        <v>65168743.48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1482</v>
      </c>
      <c r="D27" s="116" t="s">
        <v>1733</v>
      </c>
      <c r="E27" s="121">
        <v>11457000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1485</v>
      </c>
      <c r="D28" s="116" t="s">
        <v>1735</v>
      </c>
      <c r="E28" s="121">
        <v>0</v>
      </c>
      <c r="F28" s="74">
        <f>IF(E28="",1,0)</f>
        <v>0</v>
      </c>
      <c r="G28" s="74"/>
    </row>
    <row r="29" spans="3:5" ht="15.75">
      <c r="C29" s="115" t="s">
        <v>2239</v>
      </c>
      <c r="D29" s="116" t="s">
        <v>1737</v>
      </c>
      <c r="E29" s="121">
        <v>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1385</v>
      </c>
      <c r="D31" s="115" t="str">
        <f>BDValores!G533</f>
        <v>Créditos Adicionais abertos no exercício</v>
      </c>
      <c r="E31" s="121">
        <v>0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112" stopIfTrue="1">
      <formula>$G12&lt;&gt;$J12</formula>
    </cfRule>
  </conditionalFormatting>
  <conditionalFormatting sqref="E26:E29 E16:E23 E31 E13:E1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1">
      <selection activeCell="E14" sqref="E14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675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2175</v>
      </c>
      <c r="D11" s="55" t="s">
        <v>373</v>
      </c>
      <c r="E11" s="123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1249</v>
      </c>
      <c r="D13" s="134" t="s">
        <v>2237</v>
      </c>
      <c r="E13" s="135">
        <f>SUM(E14:E23,E31:E32,E36:E52)</f>
        <v>51861523.73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1252</v>
      </c>
      <c r="D14" s="75" t="s">
        <v>1740</v>
      </c>
      <c r="E14" s="226">
        <v>1755000</v>
      </c>
      <c r="F14" s="85"/>
      <c r="G14" s="127"/>
    </row>
    <row r="15" spans="3:7" ht="15.75">
      <c r="C15" s="75" t="s">
        <v>1298</v>
      </c>
      <c r="D15" s="75" t="s">
        <v>1742</v>
      </c>
      <c r="E15" s="132">
        <v>0</v>
      </c>
      <c r="F15" s="127"/>
      <c r="G15" s="127">
        <f aca="true" t="shared" si="0" ref="G15:G23">IF(E15&lt;&gt;"",0,1)</f>
        <v>0</v>
      </c>
    </row>
    <row r="16" spans="3:7" ht="15.75">
      <c r="C16" s="75" t="s">
        <v>1339</v>
      </c>
      <c r="D16" s="75" t="s">
        <v>1744</v>
      </c>
      <c r="E16" s="132">
        <v>0</v>
      </c>
      <c r="F16" s="127"/>
      <c r="G16" s="127">
        <f t="shared" si="0"/>
        <v>0</v>
      </c>
    </row>
    <row r="17" spans="3:7" ht="15.75">
      <c r="C17" s="75" t="s">
        <v>1535</v>
      </c>
      <c r="D17" s="75" t="s">
        <v>1746</v>
      </c>
      <c r="E17" s="226">
        <v>6227177.85</v>
      </c>
      <c r="F17" s="127"/>
      <c r="G17" s="127">
        <f t="shared" si="0"/>
        <v>0</v>
      </c>
    </row>
    <row r="18" spans="3:7" ht="15.75">
      <c r="C18" s="75" t="s">
        <v>1677</v>
      </c>
      <c r="D18" s="75" t="s">
        <v>1748</v>
      </c>
      <c r="E18" s="132">
        <v>0</v>
      </c>
      <c r="F18" s="127"/>
      <c r="G18" s="127">
        <f t="shared" si="0"/>
        <v>0</v>
      </c>
    </row>
    <row r="19" spans="3:7" ht="15.75">
      <c r="C19" s="75" t="s">
        <v>1679</v>
      </c>
      <c r="D19" s="75" t="s">
        <v>1750</v>
      </c>
      <c r="E19" s="226">
        <v>2318162.63</v>
      </c>
      <c r="F19" s="127"/>
      <c r="G19" s="127">
        <f t="shared" si="0"/>
        <v>0</v>
      </c>
    </row>
    <row r="20" spans="3:7" ht="15.75">
      <c r="C20" s="75" t="s">
        <v>1681</v>
      </c>
      <c r="D20" s="75" t="s">
        <v>1752</v>
      </c>
      <c r="E20" s="132">
        <v>0</v>
      </c>
      <c r="F20" s="127"/>
      <c r="G20" s="127">
        <f t="shared" si="0"/>
        <v>0</v>
      </c>
    </row>
    <row r="21" spans="3:7" ht="15.75">
      <c r="C21" s="75" t="s">
        <v>1754</v>
      </c>
      <c r="D21" s="75" t="s">
        <v>2291</v>
      </c>
      <c r="E21" s="226">
        <v>2723954.2600000002</v>
      </c>
      <c r="F21" s="127"/>
      <c r="G21" s="127">
        <f t="shared" si="0"/>
        <v>0</v>
      </c>
    </row>
    <row r="22" spans="3:7" ht="15.75">
      <c r="C22" s="75" t="s">
        <v>1757</v>
      </c>
      <c r="D22" s="75" t="s">
        <v>1758</v>
      </c>
      <c r="E22" s="226">
        <v>3536202.71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1760</v>
      </c>
      <c r="D23" s="75" t="s">
        <v>239</v>
      </c>
      <c r="E23" s="73">
        <f>SUM(E24:E30)</f>
        <v>12790332.84</v>
      </c>
      <c r="F23" s="127"/>
      <c r="G23" s="127">
        <f t="shared" si="0"/>
        <v>0</v>
      </c>
    </row>
    <row r="24" spans="2:7" ht="15.75">
      <c r="B24" s="128"/>
      <c r="C24" s="75" t="s">
        <v>1762</v>
      </c>
      <c r="D24" s="129" t="s">
        <v>352</v>
      </c>
      <c r="E24" s="226">
        <v>4038110.609999999</v>
      </c>
      <c r="F24" s="127"/>
      <c r="G24" s="127">
        <v>0</v>
      </c>
    </row>
    <row r="25" spans="2:7" ht="15.75">
      <c r="B25" s="130"/>
      <c r="C25" s="75" t="s">
        <v>1764</v>
      </c>
      <c r="D25" s="129" t="s">
        <v>353</v>
      </c>
      <c r="E25" s="226">
        <v>4313122.97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1766</v>
      </c>
      <c r="D26" s="129" t="s">
        <v>354</v>
      </c>
      <c r="E26" s="226">
        <v>37088.4</v>
      </c>
      <c r="F26" s="127"/>
      <c r="G26" s="127">
        <f t="shared" si="1"/>
        <v>0</v>
      </c>
    </row>
    <row r="27" spans="2:7" ht="15.75">
      <c r="B27" s="130"/>
      <c r="C27" s="75" t="s">
        <v>1768</v>
      </c>
      <c r="D27" s="129" t="s">
        <v>355</v>
      </c>
      <c r="E27" s="226">
        <v>207305.15</v>
      </c>
      <c r="F27" s="127"/>
      <c r="G27" s="127">
        <f t="shared" si="1"/>
        <v>0</v>
      </c>
    </row>
    <row r="28" spans="2:7" ht="15.75">
      <c r="B28" s="130"/>
      <c r="C28" s="75" t="s">
        <v>1770</v>
      </c>
      <c r="D28" s="129" t="s">
        <v>356</v>
      </c>
      <c r="E28" s="226">
        <v>498295.7799999999</v>
      </c>
      <c r="F28" s="127"/>
      <c r="G28" s="127">
        <f t="shared" si="1"/>
        <v>0</v>
      </c>
    </row>
    <row r="29" spans="2:7" ht="15.75">
      <c r="B29" s="130"/>
      <c r="C29" s="75" t="s">
        <v>1772</v>
      </c>
      <c r="D29" s="129" t="s">
        <v>357</v>
      </c>
      <c r="E29" s="132">
        <v>0</v>
      </c>
      <c r="F29" s="127"/>
      <c r="G29" s="127">
        <f t="shared" si="1"/>
        <v>0</v>
      </c>
    </row>
    <row r="30" spans="2:7" ht="15.75">
      <c r="B30" s="130"/>
      <c r="C30" s="75" t="s">
        <v>1774</v>
      </c>
      <c r="D30" s="129" t="s">
        <v>358</v>
      </c>
      <c r="E30" s="226">
        <v>3696409.930000001</v>
      </c>
      <c r="F30" s="127"/>
      <c r="G30" s="127">
        <f t="shared" si="1"/>
        <v>0</v>
      </c>
    </row>
    <row r="31" spans="2:7" ht="15.75">
      <c r="B31" s="130"/>
      <c r="C31" s="75" t="s">
        <v>1776</v>
      </c>
      <c r="D31" s="75" t="s">
        <v>1777</v>
      </c>
      <c r="E31" s="132">
        <v>0</v>
      </c>
      <c r="F31" s="127"/>
      <c r="G31" s="127">
        <f t="shared" si="1"/>
        <v>0</v>
      </c>
    </row>
    <row r="32" spans="1:7" ht="15.75">
      <c r="A32" s="79">
        <f>IF(OR(E32="",E32=0),1,0)</f>
        <v>0</v>
      </c>
      <c r="C32" s="75" t="s">
        <v>1779</v>
      </c>
      <c r="D32" s="75" t="s">
        <v>351</v>
      </c>
      <c r="E32" s="73">
        <f>SUM(E33:E35)</f>
        <v>11737903.090000002</v>
      </c>
      <c r="F32" s="127"/>
      <c r="G32" s="127">
        <f t="shared" si="1"/>
        <v>0</v>
      </c>
    </row>
    <row r="33" spans="3:7" ht="15.75">
      <c r="C33" s="75" t="s">
        <v>1781</v>
      </c>
      <c r="D33" s="129" t="s">
        <v>359</v>
      </c>
      <c r="E33" s="226">
        <v>11417646.220000003</v>
      </c>
      <c r="F33" s="127"/>
      <c r="G33" s="127">
        <v>0</v>
      </c>
    </row>
    <row r="34" spans="3:7" ht="15.75">
      <c r="C34" s="75" t="s">
        <v>1783</v>
      </c>
      <c r="D34" s="129" t="s">
        <v>360</v>
      </c>
      <c r="E34" s="226">
        <v>137413.45000000004</v>
      </c>
      <c r="F34" s="127"/>
      <c r="G34" s="127">
        <f t="shared" si="1"/>
        <v>0</v>
      </c>
    </row>
    <row r="35" spans="3:7" ht="15.75">
      <c r="C35" s="75" t="s">
        <v>1785</v>
      </c>
      <c r="D35" s="129" t="s">
        <v>358</v>
      </c>
      <c r="E35" s="132">
        <v>182843.42</v>
      </c>
      <c r="F35" s="127"/>
      <c r="G35" s="127">
        <f t="shared" si="1"/>
        <v>0</v>
      </c>
    </row>
    <row r="36" spans="3:7" ht="15.75">
      <c r="C36" s="75" t="s">
        <v>1787</v>
      </c>
      <c r="D36" s="75" t="s">
        <v>1788</v>
      </c>
      <c r="E36" s="226">
        <v>302225.83</v>
      </c>
      <c r="F36" s="127"/>
      <c r="G36" s="127">
        <f t="shared" si="1"/>
        <v>0</v>
      </c>
    </row>
    <row r="37" spans="3:7" ht="15.75">
      <c r="C37" s="75" t="s">
        <v>1790</v>
      </c>
      <c r="D37" s="75" t="s">
        <v>1791</v>
      </c>
      <c r="E37" s="132">
        <v>0</v>
      </c>
      <c r="F37" s="127"/>
      <c r="G37" s="127">
        <f t="shared" si="1"/>
        <v>0</v>
      </c>
    </row>
    <row r="38" spans="3:7" ht="15.75">
      <c r="C38" s="75" t="s">
        <v>1793</v>
      </c>
      <c r="D38" s="75" t="s">
        <v>1794</v>
      </c>
      <c r="E38" s="226">
        <v>3324151.68</v>
      </c>
      <c r="F38" s="127"/>
      <c r="G38" s="127">
        <f t="shared" si="1"/>
        <v>0</v>
      </c>
    </row>
    <row r="39" spans="3:7" ht="15.75">
      <c r="C39" s="75" t="s">
        <v>1796</v>
      </c>
      <c r="D39" s="75" t="s">
        <v>1797</v>
      </c>
      <c r="E39" s="132">
        <v>0</v>
      </c>
      <c r="F39" s="127"/>
      <c r="G39" s="127">
        <f t="shared" si="1"/>
        <v>0</v>
      </c>
    </row>
    <row r="40" spans="3:7" ht="15.75">
      <c r="C40" s="75" t="s">
        <v>1799</v>
      </c>
      <c r="D40" s="75" t="s">
        <v>1800</v>
      </c>
      <c r="E40" s="226">
        <v>2331.42</v>
      </c>
      <c r="F40" s="127"/>
      <c r="G40" s="127">
        <f t="shared" si="1"/>
        <v>0</v>
      </c>
    </row>
    <row r="41" spans="3:7" ht="15.75">
      <c r="C41" s="75" t="s">
        <v>1802</v>
      </c>
      <c r="D41" s="75" t="s">
        <v>1803</v>
      </c>
      <c r="E41" s="226">
        <v>3358632.58</v>
      </c>
      <c r="F41" s="127"/>
      <c r="G41" s="127">
        <f t="shared" si="1"/>
        <v>0</v>
      </c>
    </row>
    <row r="42" spans="3:7" ht="15.75">
      <c r="C42" s="75" t="s">
        <v>1805</v>
      </c>
      <c r="D42" s="75" t="s">
        <v>1806</v>
      </c>
      <c r="E42" s="132">
        <v>0</v>
      </c>
      <c r="F42" s="127"/>
      <c r="G42" s="127">
        <f t="shared" si="1"/>
        <v>0</v>
      </c>
    </row>
    <row r="43" spans="3:7" ht="15.75">
      <c r="C43" s="75" t="s">
        <v>1808</v>
      </c>
      <c r="D43" s="75" t="s">
        <v>1809</v>
      </c>
      <c r="E43" s="132">
        <v>0</v>
      </c>
      <c r="F43" s="127"/>
      <c r="G43" s="127">
        <f t="shared" si="1"/>
        <v>0</v>
      </c>
    </row>
    <row r="44" spans="3:7" ht="15.75">
      <c r="C44" s="75" t="s">
        <v>1811</v>
      </c>
      <c r="D44" s="75" t="s">
        <v>1812</v>
      </c>
      <c r="E44" s="132">
        <v>0</v>
      </c>
      <c r="F44" s="127"/>
      <c r="G44" s="127">
        <f t="shared" si="1"/>
        <v>0</v>
      </c>
    </row>
    <row r="45" spans="3:7" ht="15.75">
      <c r="C45" s="75" t="s">
        <v>1814</v>
      </c>
      <c r="D45" s="75" t="s">
        <v>1815</v>
      </c>
      <c r="E45" s="132">
        <v>0</v>
      </c>
      <c r="F45" s="127"/>
      <c r="G45" s="127">
        <f t="shared" si="1"/>
        <v>0</v>
      </c>
    </row>
    <row r="46" spans="3:7" ht="15.75">
      <c r="C46" s="75" t="s">
        <v>1817</v>
      </c>
      <c r="D46" s="75" t="s">
        <v>1818</v>
      </c>
      <c r="E46" s="132">
        <v>0</v>
      </c>
      <c r="F46" s="127"/>
      <c r="G46" s="127">
        <f t="shared" si="1"/>
        <v>0</v>
      </c>
    </row>
    <row r="47" spans="3:7" ht="15.75">
      <c r="C47" s="75" t="s">
        <v>1820</v>
      </c>
      <c r="D47" s="75" t="s">
        <v>1821</v>
      </c>
      <c r="E47" s="132">
        <v>0</v>
      </c>
      <c r="F47" s="127"/>
      <c r="G47" s="127">
        <f t="shared" si="1"/>
        <v>0</v>
      </c>
    </row>
    <row r="48" spans="3:7" ht="15.75">
      <c r="C48" s="75" t="s">
        <v>1823</v>
      </c>
      <c r="D48" s="75" t="s">
        <v>1824</v>
      </c>
      <c r="E48" s="226">
        <v>870409.5</v>
      </c>
      <c r="F48" s="127"/>
      <c r="G48" s="127">
        <f t="shared" si="1"/>
        <v>0</v>
      </c>
    </row>
    <row r="49" spans="3:7" ht="15.75">
      <c r="C49" s="75" t="s">
        <v>1826</v>
      </c>
      <c r="D49" s="75" t="s">
        <v>1827</v>
      </c>
      <c r="E49" s="226">
        <v>912112.16</v>
      </c>
      <c r="F49" s="127"/>
      <c r="G49" s="127">
        <f t="shared" si="1"/>
        <v>0</v>
      </c>
    </row>
    <row r="50" spans="3:7" ht="15.75">
      <c r="C50" s="75" t="s">
        <v>1829</v>
      </c>
      <c r="D50" s="75" t="s">
        <v>1830</v>
      </c>
      <c r="E50" s="226">
        <v>1109423.79</v>
      </c>
      <c r="F50" s="127"/>
      <c r="G50" s="127">
        <f t="shared" si="1"/>
        <v>0</v>
      </c>
    </row>
    <row r="51" spans="3:7" ht="15.75">
      <c r="C51" s="75" t="s">
        <v>1832</v>
      </c>
      <c r="D51" s="75" t="s">
        <v>1833</v>
      </c>
      <c r="E51" s="226">
        <v>893503.39</v>
      </c>
      <c r="F51" s="127"/>
      <c r="G51" s="127">
        <f t="shared" si="1"/>
        <v>0</v>
      </c>
    </row>
    <row r="52" spans="3:7" ht="15.75">
      <c r="C52" s="75" t="s">
        <v>1835</v>
      </c>
      <c r="D52" s="75" t="s">
        <v>1836</v>
      </c>
      <c r="E52" s="132">
        <v>0</v>
      </c>
      <c r="F52" s="127"/>
      <c r="G52" s="127">
        <f t="shared" si="1"/>
        <v>0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112" stopIfTrue="1">
      <formula>$H14&lt;&gt;$K14</formula>
    </cfRule>
  </conditionalFormatting>
  <conditionalFormatting sqref="E25:E52 E15:E23">
    <cfRule type="cellIs" priority="5" dxfId="115" operator="equal" stopIfTrue="1">
      <formula>""</formula>
    </cfRule>
  </conditionalFormatting>
  <conditionalFormatting sqref="B24:B31">
    <cfRule type="expression" priority="6" dxfId="113" stopIfTrue="1">
      <formula>OR(#REF!&gt;0,#REF!&lt;0)</formula>
    </cfRule>
  </conditionalFormatting>
  <conditionalFormatting sqref="E12:E13">
    <cfRule type="expression" priority="3" dxfId="112" stopIfTrue="1">
      <formula>$G12&lt;&gt;$J12</formula>
    </cfRule>
  </conditionalFormatting>
  <conditionalFormatting sqref="E14">
    <cfRule type="cellIs" priority="2" dxfId="115" operator="equal" stopIfTrue="1">
      <formula>""</formula>
    </cfRule>
  </conditionalFormatting>
  <conditionalFormatting sqref="E2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20" sqref="E20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2274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1249</v>
      </c>
      <c r="D13" s="134" t="s">
        <v>2241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1252</v>
      </c>
      <c r="D14" s="116" t="s">
        <v>1844</v>
      </c>
      <c r="E14" s="121">
        <v>31509910.57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1298</v>
      </c>
      <c r="D15" s="116" t="s">
        <v>760</v>
      </c>
      <c r="E15" s="121">
        <v>8746861.42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1339</v>
      </c>
      <c r="D16" s="116" t="s">
        <v>1848</v>
      </c>
      <c r="E16" s="121">
        <v>10789763.17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1342</v>
      </c>
      <c r="D18" s="134" t="s">
        <v>2242</v>
      </c>
      <c r="E18" s="115"/>
      <c r="F18" s="74"/>
      <c r="G18" s="74"/>
    </row>
    <row r="19" spans="1:7" s="75" customFormat="1" ht="15.75">
      <c r="A19" s="67">
        <f>IF(OR(E19="",E19=0),1,0)</f>
        <v>0</v>
      </c>
      <c r="B19" s="70"/>
      <c r="C19" s="115" t="s">
        <v>1345</v>
      </c>
      <c r="D19" s="116" t="s">
        <v>1850</v>
      </c>
      <c r="E19" s="121">
        <v>1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1347</v>
      </c>
      <c r="D20" s="116" t="s">
        <v>1852</v>
      </c>
      <c r="E20" s="121">
        <v>1</v>
      </c>
    </row>
    <row r="21" spans="1:5" ht="15.75">
      <c r="A21" s="67">
        <f>IF(OR(E21="",E21=0),1,0)</f>
        <v>0</v>
      </c>
      <c r="C21" s="115" t="s">
        <v>1350</v>
      </c>
      <c r="D21" s="116" t="s">
        <v>1855</v>
      </c>
      <c r="E21" s="121">
        <v>1</v>
      </c>
    </row>
    <row r="22" spans="3:5" ht="15.75">
      <c r="C22" s="115"/>
      <c r="D22" s="115"/>
      <c r="E22" s="115"/>
    </row>
    <row r="23" spans="3:5" ht="15.75">
      <c r="C23" s="77" t="s">
        <v>1379</v>
      </c>
      <c r="D23" s="77" t="s">
        <v>2240</v>
      </c>
      <c r="E23" s="115"/>
    </row>
    <row r="24" spans="1:5" ht="15.75">
      <c r="A24" s="67">
        <f>IF(E24="",1,0)</f>
        <v>0</v>
      </c>
      <c r="C24" s="115" t="s">
        <v>1931</v>
      </c>
      <c r="D24" s="116" t="s">
        <v>270</v>
      </c>
      <c r="E24" s="121">
        <v>12594845.4</v>
      </c>
    </row>
    <row r="25" spans="1:5" ht="15.75">
      <c r="A25" s="67">
        <f>IF(E25="",1,0)</f>
        <v>0</v>
      </c>
      <c r="C25" s="115" t="s">
        <v>1934</v>
      </c>
      <c r="D25" s="116" t="s">
        <v>271</v>
      </c>
      <c r="E25" s="121">
        <v>0</v>
      </c>
    </row>
    <row r="26" spans="1:5" ht="15.75">
      <c r="A26" s="67">
        <f>IF(E26="",1,0)</f>
        <v>0</v>
      </c>
      <c r="C26" s="115" t="s">
        <v>1937</v>
      </c>
      <c r="D26" s="116" t="s">
        <v>272</v>
      </c>
      <c r="E26" s="121">
        <v>0</v>
      </c>
    </row>
    <row r="27" spans="1:5" ht="15.75">
      <c r="A27" s="67">
        <f>IF(E27="",1,0)</f>
        <v>0</v>
      </c>
      <c r="C27" s="115" t="s">
        <v>1940</v>
      </c>
      <c r="D27" s="116" t="s">
        <v>273</v>
      </c>
      <c r="E27" s="121">
        <v>0</v>
      </c>
    </row>
    <row r="28" spans="1:5" ht="15.75">
      <c r="A28" s="67"/>
      <c r="C28" s="115" t="s">
        <v>1943</v>
      </c>
      <c r="D28" s="116" t="s">
        <v>274</v>
      </c>
      <c r="E28" s="122">
        <f>E24+E25-E26-E27</f>
        <v>12594845.4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112" stopIfTrue="1">
      <formula>$G12&lt;&gt;$J12</formula>
    </cfRule>
  </conditionalFormatting>
  <conditionalFormatting sqref="E24:E28 E14:E16 E19:E21">
    <cfRule type="cellIs" priority="6" dxfId="115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E14" sqref="E14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  <c r="F7" s="236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3" t="s">
        <v>2260</v>
      </c>
      <c r="D9" s="243"/>
      <c r="E9" s="243"/>
      <c r="F9" s="243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2261</v>
      </c>
      <c r="F11" s="123" t="s">
        <v>2262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0</v>
      </c>
      <c r="B13" s="75"/>
      <c r="C13" s="139" t="s">
        <v>2243</v>
      </c>
      <c r="D13" s="140" t="s">
        <v>295</v>
      </c>
      <c r="E13" s="121">
        <v>69344.64</v>
      </c>
      <c r="F13" s="121">
        <v>69344.64</v>
      </c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0</v>
      </c>
      <c r="B14" s="75"/>
      <c r="C14" s="139" t="s">
        <v>2244</v>
      </c>
      <c r="D14" s="140" t="s">
        <v>296</v>
      </c>
      <c r="E14" s="121">
        <v>69035.05</v>
      </c>
      <c r="F14" s="121">
        <v>69035.05</v>
      </c>
      <c r="G14" s="75"/>
      <c r="H14" s="75"/>
      <c r="I14" s="75"/>
      <c r="J14" s="75"/>
    </row>
    <row r="15" spans="1:10" s="138" customFormat="1" ht="15.75">
      <c r="A15" s="168">
        <f t="shared" si="0"/>
        <v>0</v>
      </c>
      <c r="B15" s="75"/>
      <c r="C15" s="139" t="s">
        <v>2245</v>
      </c>
      <c r="D15" s="140" t="s">
        <v>297</v>
      </c>
      <c r="E15" s="121">
        <v>92955.8</v>
      </c>
      <c r="F15" s="121">
        <v>92955.8</v>
      </c>
      <c r="G15" s="75"/>
      <c r="H15" s="75"/>
      <c r="I15" s="75"/>
      <c r="J15" s="75"/>
    </row>
    <row r="16" spans="1:10" s="138" customFormat="1" ht="15.75">
      <c r="A16" s="168">
        <f t="shared" si="0"/>
        <v>0</v>
      </c>
      <c r="B16" s="75"/>
      <c r="C16" s="139" t="s">
        <v>2246</v>
      </c>
      <c r="D16" s="140" t="s">
        <v>298</v>
      </c>
      <c r="E16" s="121">
        <v>97156.83</v>
      </c>
      <c r="F16" s="121">
        <v>97156.83</v>
      </c>
      <c r="G16" s="75"/>
      <c r="H16" s="75"/>
      <c r="I16" s="75"/>
      <c r="J16" s="75"/>
    </row>
    <row r="17" spans="1:10" s="138" customFormat="1" ht="15.75">
      <c r="A17" s="168">
        <f t="shared" si="0"/>
        <v>0</v>
      </c>
      <c r="B17" s="75"/>
      <c r="C17" s="139" t="s">
        <v>2247</v>
      </c>
      <c r="D17" s="140" t="s">
        <v>299</v>
      </c>
      <c r="E17" s="121">
        <v>93318.03</v>
      </c>
      <c r="F17" s="121">
        <v>93318.03</v>
      </c>
      <c r="G17" s="75"/>
      <c r="H17" s="75"/>
      <c r="I17" s="75"/>
      <c r="J17" s="75"/>
    </row>
    <row r="18" spans="1:10" s="138" customFormat="1" ht="15.75">
      <c r="A18" s="168">
        <f t="shared" si="0"/>
        <v>0</v>
      </c>
      <c r="B18" s="75"/>
      <c r="C18" s="139" t="s">
        <v>2248</v>
      </c>
      <c r="D18" s="140" t="s">
        <v>300</v>
      </c>
      <c r="E18" s="121">
        <v>86715.51</v>
      </c>
      <c r="F18" s="121">
        <v>86715.51</v>
      </c>
      <c r="G18" s="75"/>
      <c r="H18" s="75"/>
      <c r="I18" s="75"/>
      <c r="J18" s="75"/>
    </row>
    <row r="19" spans="1:10" s="138" customFormat="1" ht="15.75">
      <c r="A19" s="168">
        <f t="shared" si="0"/>
        <v>0</v>
      </c>
      <c r="B19" s="75"/>
      <c r="C19" s="139" t="s">
        <v>2249</v>
      </c>
      <c r="D19" s="140" t="s">
        <v>301</v>
      </c>
      <c r="E19" s="121">
        <v>84856.42</v>
      </c>
      <c r="F19" s="121">
        <v>84856.42</v>
      </c>
      <c r="G19" s="75"/>
      <c r="H19" s="75"/>
      <c r="I19" s="75"/>
      <c r="J19" s="75"/>
    </row>
    <row r="20" spans="1:10" s="138" customFormat="1" ht="15.75">
      <c r="A20" s="168">
        <f t="shared" si="0"/>
        <v>0</v>
      </c>
      <c r="B20" s="75"/>
      <c r="C20" s="139" t="s">
        <v>2250</v>
      </c>
      <c r="D20" s="140" t="s">
        <v>302</v>
      </c>
      <c r="E20" s="121">
        <v>84864.26</v>
      </c>
      <c r="F20" s="121">
        <v>84864.26</v>
      </c>
      <c r="G20" s="75"/>
      <c r="H20" s="75"/>
      <c r="I20" s="75"/>
      <c r="J20" s="75"/>
    </row>
    <row r="21" spans="1:10" s="138" customFormat="1" ht="15.75">
      <c r="A21" s="168">
        <f t="shared" si="0"/>
        <v>0</v>
      </c>
      <c r="B21" s="75"/>
      <c r="C21" s="139" t="s">
        <v>2251</v>
      </c>
      <c r="D21" s="140" t="s">
        <v>303</v>
      </c>
      <c r="E21" s="121">
        <v>85956.41</v>
      </c>
      <c r="F21" s="121">
        <v>85956.41</v>
      </c>
      <c r="G21" s="75"/>
      <c r="H21" s="75"/>
      <c r="I21" s="75"/>
      <c r="J21" s="75"/>
    </row>
    <row r="22" spans="1:10" s="138" customFormat="1" ht="15.75">
      <c r="A22" s="168">
        <f t="shared" si="0"/>
        <v>0</v>
      </c>
      <c r="B22" s="75"/>
      <c r="C22" s="139" t="s">
        <v>2252</v>
      </c>
      <c r="D22" s="140" t="s">
        <v>304</v>
      </c>
      <c r="E22" s="121">
        <v>86832.47</v>
      </c>
      <c r="F22" s="121">
        <v>86832.47</v>
      </c>
      <c r="G22" s="75"/>
      <c r="H22" s="75"/>
      <c r="I22" s="75"/>
      <c r="J22" s="75"/>
    </row>
    <row r="23" spans="1:10" s="138" customFormat="1" ht="15.75">
      <c r="A23" s="168">
        <f t="shared" si="0"/>
        <v>0</v>
      </c>
      <c r="B23" s="75"/>
      <c r="C23" s="139" t="s">
        <v>2253</v>
      </c>
      <c r="D23" s="140" t="s">
        <v>305</v>
      </c>
      <c r="E23" s="121">
        <v>88921.8</v>
      </c>
      <c r="F23" s="121">
        <v>88921.8</v>
      </c>
      <c r="G23" s="75"/>
      <c r="H23" s="75"/>
      <c r="I23" s="75"/>
      <c r="J23" s="75"/>
    </row>
    <row r="24" spans="1:10" s="138" customFormat="1" ht="15.75">
      <c r="A24" s="168">
        <f t="shared" si="0"/>
        <v>0</v>
      </c>
      <c r="B24" s="75"/>
      <c r="C24" s="139" t="s">
        <v>2254</v>
      </c>
      <c r="D24" s="140" t="s">
        <v>306</v>
      </c>
      <c r="E24" s="121">
        <v>89259.72</v>
      </c>
      <c r="F24" s="121">
        <v>89259.72</v>
      </c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2255</v>
      </c>
      <c r="D25" s="140" t="s">
        <v>2257</v>
      </c>
      <c r="E25" s="121">
        <v>93819.91</v>
      </c>
      <c r="F25" s="121">
        <v>93819.91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1123036.85</v>
      </c>
      <c r="F26" s="120">
        <f>SUM(F13:F25)</f>
        <v>1123036.85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3">
      <selection activeCell="F14" sqref="F14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  <c r="F7" s="236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3" t="s">
        <v>2259</v>
      </c>
      <c r="D9" s="243"/>
      <c r="E9" s="243"/>
      <c r="F9" s="243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2263</v>
      </c>
      <c r="F11" s="123" t="s">
        <v>2256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2243</v>
      </c>
      <c r="D13" s="140" t="s">
        <v>295</v>
      </c>
      <c r="E13" s="121">
        <v>69163.93</v>
      </c>
      <c r="F13" s="121">
        <v>69163.93</v>
      </c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2244</v>
      </c>
      <c r="D14" s="140" t="s">
        <v>296</v>
      </c>
      <c r="E14" s="121">
        <v>68854.03</v>
      </c>
      <c r="F14" s="121">
        <v>68854.03</v>
      </c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2245</v>
      </c>
      <c r="D15" s="140" t="s">
        <v>297</v>
      </c>
      <c r="E15" s="121">
        <v>92874.82</v>
      </c>
      <c r="F15" s="121">
        <v>92874.82</v>
      </c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2246</v>
      </c>
      <c r="D16" s="140" t="s">
        <v>298</v>
      </c>
      <c r="E16" s="121">
        <v>97179.82</v>
      </c>
      <c r="F16" s="121">
        <v>97179.82</v>
      </c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2247</v>
      </c>
      <c r="D17" s="140" t="s">
        <v>299</v>
      </c>
      <c r="E17" s="121">
        <v>93305.46</v>
      </c>
      <c r="F17" s="121">
        <v>93305.46</v>
      </c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2248</v>
      </c>
      <c r="D18" s="140" t="s">
        <v>300</v>
      </c>
      <c r="E18" s="121">
        <v>86814.16</v>
      </c>
      <c r="F18" s="121">
        <v>86814.16</v>
      </c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2249</v>
      </c>
      <c r="D19" s="140" t="s">
        <v>301</v>
      </c>
      <c r="E19" s="121">
        <v>88744.53</v>
      </c>
      <c r="F19" s="121">
        <v>88744.53</v>
      </c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2250</v>
      </c>
      <c r="D20" s="140" t="s">
        <v>302</v>
      </c>
      <c r="E20" s="121">
        <v>88748.72</v>
      </c>
      <c r="F20" s="121">
        <v>88748.72</v>
      </c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2251</v>
      </c>
      <c r="D21" s="140" t="s">
        <v>303</v>
      </c>
      <c r="E21" s="121">
        <v>89890.51</v>
      </c>
      <c r="F21" s="121">
        <v>89890.51</v>
      </c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2252</v>
      </c>
      <c r="D22" s="140" t="s">
        <v>304</v>
      </c>
      <c r="E22" s="121">
        <v>90964.59</v>
      </c>
      <c r="F22" s="121">
        <v>90964.59</v>
      </c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2253</v>
      </c>
      <c r="D23" s="140" t="s">
        <v>305</v>
      </c>
      <c r="E23" s="121">
        <v>92799.6</v>
      </c>
      <c r="F23" s="121">
        <v>92799.6</v>
      </c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2254</v>
      </c>
      <c r="D24" s="140" t="s">
        <v>306</v>
      </c>
      <c r="E24" s="121">
        <v>93236.15</v>
      </c>
      <c r="F24" s="121">
        <v>93236.15</v>
      </c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2255</v>
      </c>
      <c r="D25" s="140" t="s">
        <v>2257</v>
      </c>
      <c r="E25" s="121">
        <v>97319.19</v>
      </c>
      <c r="F25" s="121">
        <v>97319.19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1149895.5099999998</v>
      </c>
      <c r="F26" s="120">
        <f>SUM(F13:F25)</f>
        <v>1149895.5099999998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H14" sqref="H14:H24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2154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2096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2155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  <c r="F7" s="236"/>
      <c r="G7" s="236"/>
      <c r="H7" s="236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2152</v>
      </c>
      <c r="B9" s="10"/>
      <c r="C9" s="243" t="s">
        <v>2292</v>
      </c>
      <c r="D9" s="243"/>
      <c r="E9" s="243"/>
      <c r="F9" s="243"/>
      <c r="G9" s="243"/>
      <c r="H9" s="243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2267</v>
      </c>
      <c r="G11" s="55" t="s">
        <v>2272</v>
      </c>
      <c r="H11" s="123" t="s">
        <v>669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2243</v>
      </c>
      <c r="D13" s="147" t="s">
        <v>295</v>
      </c>
      <c r="E13" s="150" t="s">
        <v>2160</v>
      </c>
      <c r="F13" s="157" t="s">
        <v>2268</v>
      </c>
      <c r="G13" s="163" t="s">
        <v>2303</v>
      </c>
      <c r="H13" s="121">
        <v>16000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2244</v>
      </c>
      <c r="D14" s="147" t="s">
        <v>296</v>
      </c>
      <c r="E14" s="150" t="s">
        <v>2160</v>
      </c>
      <c r="F14" s="157" t="s">
        <v>2268</v>
      </c>
      <c r="G14" s="163" t="s">
        <v>2303</v>
      </c>
      <c r="H14" s="121">
        <v>16000</v>
      </c>
      <c r="I14" s="10"/>
      <c r="J14" s="10"/>
    </row>
    <row r="15" spans="1:10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7" t="s">
        <v>2268</v>
      </c>
      <c r="G15" s="163" t="s">
        <v>2303</v>
      </c>
      <c r="H15" s="121">
        <v>16000</v>
      </c>
      <c r="I15" s="10"/>
      <c r="J15" s="10"/>
    </row>
    <row r="16" spans="1:10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7" t="s">
        <v>2268</v>
      </c>
      <c r="G16" s="163" t="s">
        <v>2303</v>
      </c>
      <c r="H16" s="121">
        <v>16000</v>
      </c>
      <c r="I16" s="10"/>
      <c r="J16" s="10"/>
    </row>
    <row r="17" spans="1:10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7" t="s">
        <v>2268</v>
      </c>
      <c r="G17" s="163" t="s">
        <v>2303</v>
      </c>
      <c r="H17" s="121">
        <v>16000</v>
      </c>
      <c r="I17" s="10"/>
      <c r="J17" s="10"/>
    </row>
    <row r="18" spans="1:10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7" t="s">
        <v>2268</v>
      </c>
      <c r="G18" s="163" t="s">
        <v>2303</v>
      </c>
      <c r="H18" s="121">
        <v>16000</v>
      </c>
      <c r="I18" s="10"/>
      <c r="J18" s="10"/>
    </row>
    <row r="19" spans="1:10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7" t="s">
        <v>2268</v>
      </c>
      <c r="G19" s="163" t="s">
        <v>2303</v>
      </c>
      <c r="H19" s="121">
        <v>16000</v>
      </c>
      <c r="I19" s="10"/>
      <c r="J19" s="10"/>
    </row>
    <row r="20" spans="1:10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7" t="s">
        <v>2268</v>
      </c>
      <c r="G20" s="163" t="s">
        <v>2303</v>
      </c>
      <c r="H20" s="121">
        <v>16000</v>
      </c>
      <c r="I20" s="10"/>
      <c r="J20" s="10"/>
    </row>
    <row r="21" spans="1:10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7" t="s">
        <v>2268</v>
      </c>
      <c r="G21" s="163" t="s">
        <v>2303</v>
      </c>
      <c r="H21" s="121">
        <v>16000</v>
      </c>
      <c r="I21" s="10"/>
      <c r="J21" s="10"/>
    </row>
    <row r="22" spans="1:10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7" t="s">
        <v>2268</v>
      </c>
      <c r="G22" s="163" t="s">
        <v>2303</v>
      </c>
      <c r="H22" s="121">
        <v>16000</v>
      </c>
      <c r="I22" s="10"/>
      <c r="J22" s="10"/>
    </row>
    <row r="23" spans="1:10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7" t="s">
        <v>2268</v>
      </c>
      <c r="G23" s="163" t="s">
        <v>2303</v>
      </c>
      <c r="H23" s="121">
        <v>16000</v>
      </c>
      <c r="I23" s="10"/>
      <c r="J23" s="10"/>
    </row>
    <row r="24" spans="1:10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7" t="s">
        <v>2268</v>
      </c>
      <c r="G24" s="163" t="s">
        <v>2303</v>
      </c>
      <c r="H24" s="121">
        <v>16000</v>
      </c>
      <c r="I24" s="10"/>
      <c r="J24" s="10"/>
    </row>
    <row r="25" spans="1:10" ht="15.75">
      <c r="A25" s="48"/>
      <c r="C25" s="146" t="s">
        <v>2255</v>
      </c>
      <c r="D25" s="147" t="s">
        <v>2257</v>
      </c>
      <c r="E25" s="150" t="s">
        <v>2160</v>
      </c>
      <c r="F25" s="157"/>
      <c r="G25" s="163"/>
      <c r="H25" s="121"/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2268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2269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2270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2271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5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960</v>
      </c>
    </row>
    <row r="3" spans="2:4" ht="15">
      <c r="B3" s="171" t="s">
        <v>965</v>
      </c>
      <c r="C3" s="176"/>
      <c r="D3" s="176">
        <v>2014</v>
      </c>
    </row>
    <row r="4" spans="2:4" ht="15">
      <c r="B4" s="171" t="s">
        <v>966</v>
      </c>
      <c r="C4" s="177"/>
      <c r="D4" s="177" t="str">
        <f>R_Prefeitura</f>
        <v>ITAMARACÁ</v>
      </c>
    </row>
    <row r="5" spans="1:9" ht="15">
      <c r="A5" s="178"/>
      <c r="B5" s="179" t="s">
        <v>967</v>
      </c>
      <c r="C5" s="179"/>
      <c r="D5" s="179" t="str">
        <f>Sumário!G9</f>
        <v>P078</v>
      </c>
      <c r="F5" s="175"/>
      <c r="G5" s="178"/>
      <c r="H5" s="180"/>
      <c r="I5" s="219"/>
    </row>
    <row r="6" ht="15">
      <c r="I6" s="219"/>
    </row>
    <row r="7" spans="2:9" ht="15">
      <c r="B7" s="199" t="s">
        <v>764</v>
      </c>
      <c r="C7" s="182" t="s">
        <v>962</v>
      </c>
      <c r="D7" s="199" t="s">
        <v>964</v>
      </c>
      <c r="E7" s="181" t="s">
        <v>766</v>
      </c>
      <c r="F7" s="181" t="s">
        <v>767</v>
      </c>
      <c r="G7" s="174" t="s">
        <v>963</v>
      </c>
      <c r="H7" s="208" t="str">
        <f>D5</f>
        <v>P078</v>
      </c>
      <c r="I7" s="208" t="s">
        <v>961</v>
      </c>
    </row>
    <row r="8" ht="15">
      <c r="G8" s="181"/>
    </row>
    <row r="9" spans="1:9" ht="15">
      <c r="A9" s="181"/>
      <c r="B9" s="182">
        <v>2</v>
      </c>
      <c r="C9" s="176" t="s">
        <v>968</v>
      </c>
      <c r="D9" s="182">
        <f>$D$3</f>
        <v>2014</v>
      </c>
      <c r="E9" s="183" t="s">
        <v>363</v>
      </c>
      <c r="F9" s="184"/>
      <c r="G9" s="185" t="s">
        <v>969</v>
      </c>
      <c r="H9" s="186" t="s">
        <v>970</v>
      </c>
      <c r="I9" s="182"/>
    </row>
    <row r="10" spans="1:9" ht="30">
      <c r="A10" s="181"/>
      <c r="B10" s="182">
        <v>2</v>
      </c>
      <c r="C10" s="176" t="s">
        <v>968</v>
      </c>
      <c r="D10" s="182">
        <f aca="true" t="shared" si="0" ref="D10:D73">$D$3</f>
        <v>2014</v>
      </c>
      <c r="E10" s="176" t="s">
        <v>971</v>
      </c>
      <c r="F10" s="176" t="s">
        <v>972</v>
      </c>
      <c r="G10" s="176" t="s">
        <v>973</v>
      </c>
      <c r="H10" s="186" t="s">
        <v>970</v>
      </c>
      <c r="I10" s="220" t="str">
        <f>'Ordenadores de Despesas'!C13</f>
        <v>PAULO BATISTA ANDRADE</v>
      </c>
    </row>
    <row r="11" spans="1:9" ht="15">
      <c r="A11" s="181"/>
      <c r="B11" s="182">
        <v>2</v>
      </c>
      <c r="C11" s="176" t="s">
        <v>968</v>
      </c>
      <c r="D11" s="182">
        <f t="shared" si="0"/>
        <v>2014</v>
      </c>
      <c r="E11" s="176" t="s">
        <v>974</v>
      </c>
      <c r="F11" s="176" t="s">
        <v>972</v>
      </c>
      <c r="G11" s="176" t="s">
        <v>975</v>
      </c>
      <c r="H11" s="186" t="s">
        <v>241</v>
      </c>
      <c r="I11" s="221">
        <f>'Ordenadores de Despesas'!E13</f>
        <v>79357377468</v>
      </c>
    </row>
    <row r="12" spans="1:9" ht="15">
      <c r="A12" s="181"/>
      <c r="B12" s="182">
        <v>2</v>
      </c>
      <c r="C12" s="176" t="s">
        <v>968</v>
      </c>
      <c r="D12" s="182">
        <f t="shared" si="0"/>
        <v>2014</v>
      </c>
      <c r="E12" s="176" t="s">
        <v>976</v>
      </c>
      <c r="F12" s="176" t="s">
        <v>972</v>
      </c>
      <c r="G12" s="176" t="s">
        <v>977</v>
      </c>
      <c r="H12" s="186" t="s">
        <v>970</v>
      </c>
      <c r="I12" s="220" t="str">
        <f>'Ordenadores de Despesas'!F13</f>
        <v>CASADO</v>
      </c>
    </row>
    <row r="13" spans="1:9" ht="75">
      <c r="A13" s="181"/>
      <c r="B13" s="182">
        <v>2</v>
      </c>
      <c r="C13" s="176" t="s">
        <v>968</v>
      </c>
      <c r="D13" s="182">
        <f t="shared" si="0"/>
        <v>2014</v>
      </c>
      <c r="E13" s="176" t="s">
        <v>978</v>
      </c>
      <c r="F13" s="176" t="s">
        <v>972</v>
      </c>
      <c r="G13" s="176" t="s">
        <v>979</v>
      </c>
      <c r="H13" s="186" t="s">
        <v>970</v>
      </c>
      <c r="I13" s="220" t="str">
        <f>'Ordenadores de Despesas'!G13</f>
        <v>RUA JOSÉ ALVES DA MOTA, 30 BAIXA VERDE-ILHA DE ITAMARACÁ-PE CEP 53900-000</v>
      </c>
    </row>
    <row r="14" spans="1:9" ht="15">
      <c r="A14" s="181"/>
      <c r="B14" s="182">
        <v>2</v>
      </c>
      <c r="C14" s="176" t="s">
        <v>968</v>
      </c>
      <c r="D14" s="182">
        <f t="shared" si="0"/>
        <v>2014</v>
      </c>
      <c r="E14" s="176" t="s">
        <v>980</v>
      </c>
      <c r="F14" s="176" t="s">
        <v>972</v>
      </c>
      <c r="G14" s="176" t="s">
        <v>981</v>
      </c>
      <c r="H14" s="186" t="s">
        <v>368</v>
      </c>
      <c r="I14" s="222">
        <f>'Ordenadores de Despesas'!H13</f>
        <v>41640</v>
      </c>
    </row>
    <row r="15" spans="1:9" ht="15">
      <c r="A15" s="181"/>
      <c r="B15" s="182">
        <v>2</v>
      </c>
      <c r="C15" s="176" t="s">
        <v>968</v>
      </c>
      <c r="D15" s="182">
        <f t="shared" si="0"/>
        <v>2014</v>
      </c>
      <c r="E15" s="176" t="s">
        <v>982</v>
      </c>
      <c r="F15" s="176" t="s">
        <v>972</v>
      </c>
      <c r="G15" s="176" t="s">
        <v>983</v>
      </c>
      <c r="H15" s="186" t="s">
        <v>368</v>
      </c>
      <c r="I15" s="222">
        <f>'Ordenadores de Despesas'!I13</f>
        <v>42004</v>
      </c>
    </row>
    <row r="16" spans="1:9" ht="15">
      <c r="A16" s="181"/>
      <c r="B16" s="182">
        <v>2</v>
      </c>
      <c r="C16" s="176" t="s">
        <v>968</v>
      </c>
      <c r="D16" s="182">
        <f t="shared" si="0"/>
        <v>2014</v>
      </c>
      <c r="E16" s="176" t="s">
        <v>984</v>
      </c>
      <c r="F16" s="176" t="s">
        <v>972</v>
      </c>
      <c r="G16" s="176" t="s">
        <v>991</v>
      </c>
      <c r="H16" s="186" t="s">
        <v>970</v>
      </c>
      <c r="I16" s="220">
        <f>'Ordenadores de Despesas'!C14</f>
        <v>0</v>
      </c>
    </row>
    <row r="17" spans="1:9" ht="15">
      <c r="A17" s="181"/>
      <c r="B17" s="182">
        <v>2</v>
      </c>
      <c r="C17" s="176" t="s">
        <v>968</v>
      </c>
      <c r="D17" s="182">
        <f t="shared" si="0"/>
        <v>2014</v>
      </c>
      <c r="E17" s="176" t="s">
        <v>985</v>
      </c>
      <c r="F17" s="176" t="s">
        <v>972</v>
      </c>
      <c r="G17" s="176" t="s">
        <v>993</v>
      </c>
      <c r="H17" s="186" t="s">
        <v>241</v>
      </c>
      <c r="I17" s="221">
        <f>'Ordenadores de Despesas'!E14</f>
        <v>0</v>
      </c>
    </row>
    <row r="18" spans="1:9" ht="15">
      <c r="A18" s="181"/>
      <c r="B18" s="182">
        <v>2</v>
      </c>
      <c r="C18" s="176" t="s">
        <v>968</v>
      </c>
      <c r="D18" s="182">
        <f t="shared" si="0"/>
        <v>2014</v>
      </c>
      <c r="E18" s="176" t="s">
        <v>986</v>
      </c>
      <c r="F18" s="176" t="s">
        <v>972</v>
      </c>
      <c r="G18" s="176" t="s">
        <v>995</v>
      </c>
      <c r="H18" s="186" t="s">
        <v>970</v>
      </c>
      <c r="I18" s="220">
        <f>'Ordenadores de Despesas'!F14</f>
        <v>0</v>
      </c>
    </row>
    <row r="19" spans="1:9" ht="15">
      <c r="A19" s="181"/>
      <c r="B19" s="182">
        <v>2</v>
      </c>
      <c r="C19" s="176" t="s">
        <v>968</v>
      </c>
      <c r="D19" s="182">
        <f t="shared" si="0"/>
        <v>2014</v>
      </c>
      <c r="E19" s="176" t="s">
        <v>987</v>
      </c>
      <c r="F19" s="176" t="s">
        <v>972</v>
      </c>
      <c r="G19" s="176" t="s">
        <v>997</v>
      </c>
      <c r="H19" s="186" t="s">
        <v>970</v>
      </c>
      <c r="I19" s="220">
        <f>'Ordenadores de Despesas'!G14</f>
        <v>0</v>
      </c>
    </row>
    <row r="20" spans="1:9" ht="15">
      <c r="A20" s="181"/>
      <c r="B20" s="182">
        <v>2</v>
      </c>
      <c r="C20" s="176" t="s">
        <v>968</v>
      </c>
      <c r="D20" s="182">
        <f t="shared" si="0"/>
        <v>2014</v>
      </c>
      <c r="E20" s="176" t="s">
        <v>988</v>
      </c>
      <c r="F20" s="176" t="s">
        <v>972</v>
      </c>
      <c r="G20" s="176" t="s">
        <v>999</v>
      </c>
      <c r="H20" s="186" t="s">
        <v>368</v>
      </c>
      <c r="I20" s="222">
        <f>'Ordenadores de Despesas'!H14</f>
        <v>0</v>
      </c>
    </row>
    <row r="21" spans="1:9" ht="15">
      <c r="A21" s="181"/>
      <c r="B21" s="182">
        <v>2</v>
      </c>
      <c r="C21" s="176" t="s">
        <v>968</v>
      </c>
      <c r="D21" s="182">
        <f t="shared" si="0"/>
        <v>2014</v>
      </c>
      <c r="E21" s="176" t="s">
        <v>989</v>
      </c>
      <c r="F21" s="176" t="s">
        <v>972</v>
      </c>
      <c r="G21" s="176" t="s">
        <v>1001</v>
      </c>
      <c r="H21" s="186" t="s">
        <v>368</v>
      </c>
      <c r="I21" s="222">
        <f>'Ordenadores de Despesas'!I14</f>
        <v>0</v>
      </c>
    </row>
    <row r="22" spans="1:9" ht="15">
      <c r="A22" s="181"/>
      <c r="B22" s="182">
        <v>2</v>
      </c>
      <c r="C22" s="176" t="s">
        <v>968</v>
      </c>
      <c r="D22" s="182">
        <f t="shared" si="0"/>
        <v>2014</v>
      </c>
      <c r="E22" s="176" t="s">
        <v>990</v>
      </c>
      <c r="F22" s="176" t="s">
        <v>972</v>
      </c>
      <c r="G22" s="176" t="s">
        <v>2161</v>
      </c>
      <c r="H22" s="186" t="s">
        <v>970</v>
      </c>
      <c r="I22" s="220">
        <f>'Ordenadores de Despesas'!C15</f>
        <v>0</v>
      </c>
    </row>
    <row r="23" spans="1:9" ht="15">
      <c r="A23" s="181"/>
      <c r="B23" s="182">
        <v>2</v>
      </c>
      <c r="C23" s="176" t="s">
        <v>968</v>
      </c>
      <c r="D23" s="182">
        <f t="shared" si="0"/>
        <v>2014</v>
      </c>
      <c r="E23" s="176" t="s">
        <v>992</v>
      </c>
      <c r="F23" s="176" t="s">
        <v>972</v>
      </c>
      <c r="G23" s="176" t="s">
        <v>2162</v>
      </c>
      <c r="H23" s="186" t="s">
        <v>241</v>
      </c>
      <c r="I23" s="221">
        <f>'Ordenadores de Despesas'!E15</f>
        <v>0</v>
      </c>
    </row>
    <row r="24" spans="1:9" ht="15">
      <c r="A24" s="181"/>
      <c r="B24" s="182">
        <v>2</v>
      </c>
      <c r="C24" s="176" t="s">
        <v>968</v>
      </c>
      <c r="D24" s="182">
        <f t="shared" si="0"/>
        <v>2014</v>
      </c>
      <c r="E24" s="176" t="s">
        <v>994</v>
      </c>
      <c r="F24" s="176" t="s">
        <v>972</v>
      </c>
      <c r="G24" s="176" t="s">
        <v>2163</v>
      </c>
      <c r="H24" s="186" t="s">
        <v>970</v>
      </c>
      <c r="I24" s="220">
        <f>'Ordenadores de Despesas'!F15</f>
        <v>0</v>
      </c>
    </row>
    <row r="25" spans="1:9" ht="15">
      <c r="A25" s="181"/>
      <c r="B25" s="182">
        <v>2</v>
      </c>
      <c r="C25" s="176" t="s">
        <v>968</v>
      </c>
      <c r="D25" s="182">
        <f t="shared" si="0"/>
        <v>2014</v>
      </c>
      <c r="E25" s="176" t="s">
        <v>996</v>
      </c>
      <c r="F25" s="176" t="s">
        <v>972</v>
      </c>
      <c r="G25" s="176" t="s">
        <v>2164</v>
      </c>
      <c r="H25" s="186" t="s">
        <v>970</v>
      </c>
      <c r="I25" s="220">
        <f>'Ordenadores de Despesas'!G15</f>
        <v>0</v>
      </c>
    </row>
    <row r="26" spans="1:9" ht="15">
      <c r="A26" s="181"/>
      <c r="B26" s="182">
        <v>2</v>
      </c>
      <c r="C26" s="176" t="s">
        <v>968</v>
      </c>
      <c r="D26" s="182">
        <f t="shared" si="0"/>
        <v>2014</v>
      </c>
      <c r="E26" s="176" t="s">
        <v>998</v>
      </c>
      <c r="F26" s="176" t="s">
        <v>972</v>
      </c>
      <c r="G26" s="176" t="s">
        <v>2165</v>
      </c>
      <c r="H26" s="186" t="s">
        <v>368</v>
      </c>
      <c r="I26" s="222">
        <f>'Ordenadores de Despesas'!H15</f>
        <v>0</v>
      </c>
    </row>
    <row r="27" spans="1:9" ht="15">
      <c r="A27" s="181"/>
      <c r="B27" s="182">
        <v>2</v>
      </c>
      <c r="C27" s="176" t="s">
        <v>968</v>
      </c>
      <c r="D27" s="182">
        <f t="shared" si="0"/>
        <v>2014</v>
      </c>
      <c r="E27" s="176" t="s">
        <v>1000</v>
      </c>
      <c r="F27" s="176" t="s">
        <v>972</v>
      </c>
      <c r="G27" s="176" t="s">
        <v>2166</v>
      </c>
      <c r="H27" s="186" t="s">
        <v>368</v>
      </c>
      <c r="I27" s="222">
        <f>'Ordenadores de Despesas'!I15</f>
        <v>0</v>
      </c>
    </row>
    <row r="28" spans="1:9" ht="15">
      <c r="A28" s="181"/>
      <c r="B28" s="182">
        <v>2</v>
      </c>
      <c r="C28" s="176" t="s">
        <v>968</v>
      </c>
      <c r="D28" s="182">
        <f t="shared" si="0"/>
        <v>2014</v>
      </c>
      <c r="E28" s="176" t="s">
        <v>1002</v>
      </c>
      <c r="F28" s="176" t="s">
        <v>972</v>
      </c>
      <c r="G28" s="176" t="s">
        <v>2167</v>
      </c>
      <c r="H28" s="186" t="s">
        <v>970</v>
      </c>
      <c r="I28" s="220">
        <f>'Ordenadores de Despesas'!C16</f>
        <v>0</v>
      </c>
    </row>
    <row r="29" spans="1:9" ht="15">
      <c r="A29" s="181"/>
      <c r="B29" s="182">
        <v>2</v>
      </c>
      <c r="C29" s="176" t="s">
        <v>968</v>
      </c>
      <c r="D29" s="182">
        <f t="shared" si="0"/>
        <v>2014</v>
      </c>
      <c r="E29" s="176" t="s">
        <v>1003</v>
      </c>
      <c r="F29" s="176" t="s">
        <v>972</v>
      </c>
      <c r="G29" s="176" t="s">
        <v>2168</v>
      </c>
      <c r="H29" s="186" t="s">
        <v>241</v>
      </c>
      <c r="I29" s="221">
        <f>'Ordenadores de Despesas'!E16</f>
        <v>0</v>
      </c>
    </row>
    <row r="30" spans="1:9" ht="15">
      <c r="A30" s="181"/>
      <c r="B30" s="182">
        <v>2</v>
      </c>
      <c r="C30" s="176" t="s">
        <v>968</v>
      </c>
      <c r="D30" s="182">
        <f t="shared" si="0"/>
        <v>2014</v>
      </c>
      <c r="E30" s="176" t="s">
        <v>1004</v>
      </c>
      <c r="F30" s="176" t="s">
        <v>972</v>
      </c>
      <c r="G30" s="176" t="s">
        <v>2169</v>
      </c>
      <c r="H30" s="186" t="s">
        <v>970</v>
      </c>
      <c r="I30" s="220">
        <f>'Ordenadores de Despesas'!F16</f>
        <v>0</v>
      </c>
    </row>
    <row r="31" spans="1:9" ht="15">
      <c r="A31" s="181"/>
      <c r="B31" s="182">
        <v>2</v>
      </c>
      <c r="C31" s="176" t="s">
        <v>968</v>
      </c>
      <c r="D31" s="182">
        <f t="shared" si="0"/>
        <v>2014</v>
      </c>
      <c r="E31" s="176" t="s">
        <v>1005</v>
      </c>
      <c r="F31" s="176" t="s">
        <v>972</v>
      </c>
      <c r="G31" s="176" t="s">
        <v>2170</v>
      </c>
      <c r="H31" s="186" t="s">
        <v>970</v>
      </c>
      <c r="I31" s="220">
        <f>'Ordenadores de Despesas'!G16</f>
        <v>0</v>
      </c>
    </row>
    <row r="32" spans="1:9" ht="15">
      <c r="A32" s="181"/>
      <c r="B32" s="182">
        <v>2</v>
      </c>
      <c r="C32" s="176" t="s">
        <v>968</v>
      </c>
      <c r="D32" s="182">
        <f t="shared" si="0"/>
        <v>2014</v>
      </c>
      <c r="E32" s="176" t="s">
        <v>1006</v>
      </c>
      <c r="F32" s="176" t="s">
        <v>972</v>
      </c>
      <c r="G32" s="176" t="s">
        <v>2171</v>
      </c>
      <c r="H32" s="186" t="s">
        <v>368</v>
      </c>
      <c r="I32" s="222">
        <f>'Ordenadores de Despesas'!H16</f>
        <v>0</v>
      </c>
    </row>
    <row r="33" spans="1:9" ht="15">
      <c r="A33" s="181"/>
      <c r="B33" s="182">
        <v>2</v>
      </c>
      <c r="C33" s="176" t="s">
        <v>968</v>
      </c>
      <c r="D33" s="182">
        <f t="shared" si="0"/>
        <v>2014</v>
      </c>
      <c r="E33" s="176" t="s">
        <v>1007</v>
      </c>
      <c r="F33" s="176" t="s">
        <v>972</v>
      </c>
      <c r="G33" s="176" t="s">
        <v>2172</v>
      </c>
      <c r="H33" s="186" t="s">
        <v>368</v>
      </c>
      <c r="I33" s="222">
        <f>'Ordenadores de Despesas'!I16</f>
        <v>0</v>
      </c>
    </row>
    <row r="34" spans="1:9" ht="15">
      <c r="A34" s="181"/>
      <c r="B34" s="182">
        <v>3</v>
      </c>
      <c r="C34" s="176" t="s">
        <v>1008</v>
      </c>
      <c r="D34" s="182">
        <f t="shared" si="0"/>
        <v>2014</v>
      </c>
      <c r="E34" s="176" t="s">
        <v>1009</v>
      </c>
      <c r="F34" s="176" t="s">
        <v>375</v>
      </c>
      <c r="G34" s="174" t="s">
        <v>376</v>
      </c>
      <c r="H34" s="187" t="s">
        <v>1010</v>
      </c>
      <c r="I34" s="223">
        <f>'Receita Arrecadada'!F14</f>
        <v>52716208.779999994</v>
      </c>
    </row>
    <row r="35" spans="1:9" ht="15">
      <c r="A35" s="181"/>
      <c r="B35" s="182">
        <v>3</v>
      </c>
      <c r="C35" s="176" t="s">
        <v>1008</v>
      </c>
      <c r="D35" s="182">
        <f t="shared" si="0"/>
        <v>2014</v>
      </c>
      <c r="E35" s="176" t="s">
        <v>1011</v>
      </c>
      <c r="F35" s="176" t="s">
        <v>378</v>
      </c>
      <c r="G35" s="174" t="s">
        <v>379</v>
      </c>
      <c r="H35" s="187" t="s">
        <v>1010</v>
      </c>
      <c r="I35" s="223">
        <f>'Receita Arrecadada'!F15</f>
        <v>3541313.46</v>
      </c>
    </row>
    <row r="36" spans="1:9" ht="15">
      <c r="A36" s="181"/>
      <c r="B36" s="182">
        <v>3</v>
      </c>
      <c r="C36" s="176" t="s">
        <v>1008</v>
      </c>
      <c r="D36" s="182">
        <f t="shared" si="0"/>
        <v>2014</v>
      </c>
      <c r="E36" s="176" t="s">
        <v>1012</v>
      </c>
      <c r="F36" s="176" t="s">
        <v>380</v>
      </c>
      <c r="G36" s="174" t="s">
        <v>381</v>
      </c>
      <c r="H36" s="187" t="s">
        <v>1010</v>
      </c>
      <c r="I36" s="223">
        <f>'Receita Arrecadada'!F16</f>
        <v>3422930.21</v>
      </c>
    </row>
    <row r="37" spans="1:9" ht="15">
      <c r="A37" s="181"/>
      <c r="B37" s="182">
        <v>3</v>
      </c>
      <c r="C37" s="176" t="s">
        <v>1008</v>
      </c>
      <c r="D37" s="182">
        <f t="shared" si="0"/>
        <v>2014</v>
      </c>
      <c r="E37" s="176" t="s">
        <v>1013</v>
      </c>
      <c r="F37" s="176" t="s">
        <v>382</v>
      </c>
      <c r="G37" s="174" t="s">
        <v>383</v>
      </c>
      <c r="H37" s="187" t="s">
        <v>1010</v>
      </c>
      <c r="I37" s="223">
        <f>'Receita Arrecadada'!F17</f>
        <v>2543183.3</v>
      </c>
    </row>
    <row r="38" spans="1:9" ht="15">
      <c r="A38" s="181"/>
      <c r="B38" s="182">
        <v>3</v>
      </c>
      <c r="C38" s="176" t="s">
        <v>1008</v>
      </c>
      <c r="D38" s="182">
        <f t="shared" si="0"/>
        <v>2014</v>
      </c>
      <c r="E38" s="176" t="s">
        <v>1014</v>
      </c>
      <c r="F38" s="176" t="s">
        <v>384</v>
      </c>
      <c r="G38" s="174" t="s">
        <v>385</v>
      </c>
      <c r="H38" s="187" t="s">
        <v>1010</v>
      </c>
      <c r="I38" s="223">
        <f>'Receita Arrecadada'!F18</f>
        <v>1469271.64</v>
      </c>
    </row>
    <row r="39" spans="1:9" ht="15">
      <c r="A39" s="181"/>
      <c r="B39" s="182">
        <v>3</v>
      </c>
      <c r="C39" s="176" t="s">
        <v>1008</v>
      </c>
      <c r="D39" s="182">
        <f t="shared" si="0"/>
        <v>2014</v>
      </c>
      <c r="E39" s="176" t="s">
        <v>1015</v>
      </c>
      <c r="F39" s="176" t="s">
        <v>386</v>
      </c>
      <c r="G39" s="174" t="s">
        <v>387</v>
      </c>
      <c r="H39" s="187" t="s">
        <v>1010</v>
      </c>
      <c r="I39" s="223">
        <f>'Receita Arrecadada'!F19</f>
        <v>664535.64</v>
      </c>
    </row>
    <row r="40" spans="1:9" ht="15">
      <c r="A40" s="181"/>
      <c r="B40" s="182">
        <v>3</v>
      </c>
      <c r="C40" s="176" t="s">
        <v>1008</v>
      </c>
      <c r="D40" s="182">
        <f t="shared" si="0"/>
        <v>2014</v>
      </c>
      <c r="E40" s="176" t="s">
        <v>1016</v>
      </c>
      <c r="F40" s="176" t="s">
        <v>388</v>
      </c>
      <c r="G40" s="174" t="s">
        <v>389</v>
      </c>
      <c r="H40" s="187" t="s">
        <v>1010</v>
      </c>
      <c r="I40" s="223">
        <f>'Receita Arrecadada'!F20</f>
        <v>664535.64</v>
      </c>
    </row>
    <row r="41" spans="1:9" ht="15">
      <c r="A41" s="181"/>
      <c r="B41" s="182">
        <v>3</v>
      </c>
      <c r="C41" s="176" t="s">
        <v>1008</v>
      </c>
      <c r="D41" s="182">
        <f t="shared" si="0"/>
        <v>2014</v>
      </c>
      <c r="E41" s="176" t="s">
        <v>1017</v>
      </c>
      <c r="F41" s="176" t="s">
        <v>390</v>
      </c>
      <c r="G41" s="174" t="s">
        <v>391</v>
      </c>
      <c r="H41" s="187" t="s">
        <v>1010</v>
      </c>
      <c r="I41" s="223">
        <f>'Receita Arrecadada'!F21</f>
        <v>0</v>
      </c>
    </row>
    <row r="42" spans="1:9" ht="15">
      <c r="A42" s="181"/>
      <c r="B42" s="182">
        <v>3</v>
      </c>
      <c r="C42" s="176" t="s">
        <v>1008</v>
      </c>
      <c r="D42" s="182">
        <f t="shared" si="0"/>
        <v>2014</v>
      </c>
      <c r="E42" s="176" t="s">
        <v>1018</v>
      </c>
      <c r="F42" s="176" t="s">
        <v>392</v>
      </c>
      <c r="G42" s="174" t="s">
        <v>393</v>
      </c>
      <c r="H42" s="187" t="s">
        <v>1010</v>
      </c>
      <c r="I42" s="223">
        <f>'Receita Arrecadada'!F22</f>
        <v>409376.02</v>
      </c>
    </row>
    <row r="43" spans="1:9" ht="15">
      <c r="A43" s="181"/>
      <c r="B43" s="182">
        <v>3</v>
      </c>
      <c r="C43" s="176" t="s">
        <v>1008</v>
      </c>
      <c r="D43" s="182">
        <f t="shared" si="0"/>
        <v>2014</v>
      </c>
      <c r="E43" s="176" t="s">
        <v>1019</v>
      </c>
      <c r="F43" s="176" t="s">
        <v>394</v>
      </c>
      <c r="G43" s="174" t="s">
        <v>395</v>
      </c>
      <c r="H43" s="187" t="s">
        <v>1010</v>
      </c>
      <c r="I43" s="223">
        <f>'Receita Arrecadada'!F23</f>
        <v>879746.91</v>
      </c>
    </row>
    <row r="44" spans="1:9" ht="15">
      <c r="A44" s="181"/>
      <c r="B44" s="182">
        <v>3</v>
      </c>
      <c r="C44" s="176" t="s">
        <v>1008</v>
      </c>
      <c r="D44" s="182">
        <f t="shared" si="0"/>
        <v>2014</v>
      </c>
      <c r="E44" s="176" t="s">
        <v>1020</v>
      </c>
      <c r="F44" s="176" t="s">
        <v>396</v>
      </c>
      <c r="G44" s="174" t="s">
        <v>397</v>
      </c>
      <c r="H44" s="187" t="s">
        <v>1010</v>
      </c>
      <c r="I44" s="223">
        <f>'Receita Arrecadada'!F24</f>
        <v>879746.91</v>
      </c>
    </row>
    <row r="45" spans="1:9" ht="15">
      <c r="A45" s="181"/>
      <c r="B45" s="182">
        <v>3</v>
      </c>
      <c r="C45" s="176" t="s">
        <v>1008</v>
      </c>
      <c r="D45" s="182">
        <f t="shared" si="0"/>
        <v>2014</v>
      </c>
      <c r="E45" s="176" t="s">
        <v>1021</v>
      </c>
      <c r="F45" s="176" t="s">
        <v>398</v>
      </c>
      <c r="G45" s="174" t="s">
        <v>399</v>
      </c>
      <c r="H45" s="187" t="s">
        <v>1010</v>
      </c>
      <c r="I45" s="223">
        <f>'Receita Arrecadada'!F25</f>
        <v>118383.25</v>
      </c>
    </row>
    <row r="46" spans="1:9" ht="15">
      <c r="A46" s="181"/>
      <c r="B46" s="182">
        <v>3</v>
      </c>
      <c r="C46" s="176" t="s">
        <v>1008</v>
      </c>
      <c r="D46" s="182">
        <f t="shared" si="0"/>
        <v>2014</v>
      </c>
      <c r="E46" s="176" t="s">
        <v>1022</v>
      </c>
      <c r="F46" s="176" t="s">
        <v>400</v>
      </c>
      <c r="G46" s="174" t="s">
        <v>401</v>
      </c>
      <c r="H46" s="187" t="s">
        <v>1010</v>
      </c>
      <c r="I46" s="223">
        <f>'Receita Arrecadada'!F26</f>
        <v>118383.25</v>
      </c>
    </row>
    <row r="47" spans="1:9" ht="15">
      <c r="A47" s="181"/>
      <c r="B47" s="182">
        <v>3</v>
      </c>
      <c r="C47" s="176" t="s">
        <v>1008</v>
      </c>
      <c r="D47" s="182">
        <f t="shared" si="0"/>
        <v>2014</v>
      </c>
      <c r="E47" s="176" t="s">
        <v>1023</v>
      </c>
      <c r="F47" s="176" t="s">
        <v>402</v>
      </c>
      <c r="G47" s="174" t="s">
        <v>403</v>
      </c>
      <c r="H47" s="187" t="s">
        <v>1010</v>
      </c>
      <c r="I47" s="223">
        <f>'Receita Arrecadada'!F27</f>
        <v>0</v>
      </c>
    </row>
    <row r="48" spans="1:9" ht="15">
      <c r="A48" s="181"/>
      <c r="B48" s="182">
        <v>3</v>
      </c>
      <c r="C48" s="176" t="s">
        <v>1008</v>
      </c>
      <c r="D48" s="182">
        <f t="shared" si="0"/>
        <v>2014</v>
      </c>
      <c r="E48" s="176" t="s">
        <v>1024</v>
      </c>
      <c r="F48" s="176" t="s">
        <v>404</v>
      </c>
      <c r="G48" s="174" t="s">
        <v>405</v>
      </c>
      <c r="H48" s="187" t="s">
        <v>1010</v>
      </c>
      <c r="I48" s="223">
        <f>'Receita Arrecadada'!F28</f>
        <v>0</v>
      </c>
    </row>
    <row r="49" spans="1:9" ht="15">
      <c r="A49" s="181"/>
      <c r="B49" s="182">
        <v>3</v>
      </c>
      <c r="C49" s="176" t="s">
        <v>1008</v>
      </c>
      <c r="D49" s="182">
        <f t="shared" si="0"/>
        <v>2014</v>
      </c>
      <c r="E49" s="176" t="s">
        <v>1025</v>
      </c>
      <c r="F49" s="176" t="s">
        <v>406</v>
      </c>
      <c r="G49" s="174" t="s">
        <v>407</v>
      </c>
      <c r="H49" s="187" t="s">
        <v>1010</v>
      </c>
      <c r="I49" s="223">
        <f>'Receita Arrecadada'!F29</f>
        <v>2085754.2999999998</v>
      </c>
    </row>
    <row r="50" spans="1:9" ht="15">
      <c r="A50" s="181"/>
      <c r="B50" s="182">
        <v>3</v>
      </c>
      <c r="C50" s="176" t="s">
        <v>1008</v>
      </c>
      <c r="D50" s="182">
        <f t="shared" si="0"/>
        <v>2014</v>
      </c>
      <c r="E50" s="176" t="s">
        <v>1026</v>
      </c>
      <c r="F50" s="176" t="s">
        <v>408</v>
      </c>
      <c r="G50" s="174" t="s">
        <v>409</v>
      </c>
      <c r="H50" s="187" t="s">
        <v>1010</v>
      </c>
      <c r="I50" s="223">
        <f>'Receita Arrecadada'!F30</f>
        <v>1189236.71</v>
      </c>
    </row>
    <row r="51" spans="1:9" ht="15">
      <c r="A51" s="181"/>
      <c r="B51" s="182">
        <v>3</v>
      </c>
      <c r="C51" s="176" t="s">
        <v>1008</v>
      </c>
      <c r="D51" s="182">
        <f t="shared" si="0"/>
        <v>2014</v>
      </c>
      <c r="E51" s="176" t="s">
        <v>1027</v>
      </c>
      <c r="F51" s="176" t="s">
        <v>676</v>
      </c>
      <c r="G51" s="174" t="s">
        <v>279</v>
      </c>
      <c r="H51" s="187" t="s">
        <v>1010</v>
      </c>
      <c r="I51" s="223">
        <f>'Receita Arrecadada'!F31</f>
        <v>1189236.71</v>
      </c>
    </row>
    <row r="52" spans="1:9" ht="15">
      <c r="A52" s="181"/>
      <c r="B52" s="182">
        <v>3</v>
      </c>
      <c r="C52" s="176" t="s">
        <v>1008</v>
      </c>
      <c r="D52" s="182">
        <f t="shared" si="0"/>
        <v>2014</v>
      </c>
      <c r="E52" s="176" t="s">
        <v>1028</v>
      </c>
      <c r="F52" s="176" t="s">
        <v>677</v>
      </c>
      <c r="G52" s="174" t="s">
        <v>280</v>
      </c>
      <c r="H52" s="187" t="s">
        <v>1010</v>
      </c>
      <c r="I52" s="223">
        <f>'Receita Arrecadada'!F32</f>
        <v>1189236.71</v>
      </c>
    </row>
    <row r="53" spans="1:9" ht="15">
      <c r="A53" s="181"/>
      <c r="B53" s="182">
        <v>3</v>
      </c>
      <c r="C53" s="176" t="s">
        <v>1008</v>
      </c>
      <c r="D53" s="182">
        <f t="shared" si="0"/>
        <v>2014</v>
      </c>
      <c r="E53" s="176" t="s">
        <v>1029</v>
      </c>
      <c r="F53" s="176" t="s">
        <v>678</v>
      </c>
      <c r="G53" s="174" t="s">
        <v>281</v>
      </c>
      <c r="H53" s="187" t="s">
        <v>1010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1008</v>
      </c>
      <c r="D54" s="182">
        <f t="shared" si="0"/>
        <v>2014</v>
      </c>
      <c r="E54" s="176" t="s">
        <v>1030</v>
      </c>
      <c r="F54" s="176" t="s">
        <v>679</v>
      </c>
      <c r="G54" s="174" t="s">
        <v>282</v>
      </c>
      <c r="H54" s="187" t="s">
        <v>1010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1008</v>
      </c>
      <c r="D55" s="182">
        <f t="shared" si="0"/>
        <v>2014</v>
      </c>
      <c r="E55" s="176" t="s">
        <v>1031</v>
      </c>
      <c r="F55" s="176" t="s">
        <v>680</v>
      </c>
      <c r="G55" s="174" t="s">
        <v>283</v>
      </c>
      <c r="H55" s="187" t="s">
        <v>1010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1008</v>
      </c>
      <c r="D56" s="182">
        <f t="shared" si="0"/>
        <v>2014</v>
      </c>
      <c r="E56" s="176" t="s">
        <v>1032</v>
      </c>
      <c r="F56" s="176" t="s">
        <v>681</v>
      </c>
      <c r="G56" s="174" t="s">
        <v>284</v>
      </c>
      <c r="H56" s="187" t="s">
        <v>1010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1008</v>
      </c>
      <c r="D57" s="182">
        <f t="shared" si="0"/>
        <v>2014</v>
      </c>
      <c r="E57" s="176" t="s">
        <v>1033</v>
      </c>
      <c r="F57" s="176" t="s">
        <v>682</v>
      </c>
      <c r="G57" s="174" t="s">
        <v>285</v>
      </c>
      <c r="H57" s="187" t="s">
        <v>1010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1008</v>
      </c>
      <c r="D58" s="182">
        <f t="shared" si="0"/>
        <v>2014</v>
      </c>
      <c r="E58" s="176" t="s">
        <v>1034</v>
      </c>
      <c r="F58" s="176" t="s">
        <v>713</v>
      </c>
      <c r="G58" s="174" t="s">
        <v>286</v>
      </c>
      <c r="H58" s="187" t="s">
        <v>1010</v>
      </c>
      <c r="I58" s="223">
        <f>'Receita Arrecadada'!F38</f>
        <v>0</v>
      </c>
    </row>
    <row r="59" spans="1:9" ht="15">
      <c r="A59" s="181"/>
      <c r="B59" s="182">
        <v>3</v>
      </c>
      <c r="C59" s="176" t="s">
        <v>1008</v>
      </c>
      <c r="D59" s="182">
        <f t="shared" si="0"/>
        <v>2014</v>
      </c>
      <c r="E59" s="176" t="s">
        <v>1035</v>
      </c>
      <c r="F59" s="176" t="s">
        <v>683</v>
      </c>
      <c r="G59" s="174" t="s">
        <v>287</v>
      </c>
      <c r="H59" s="187" t="s">
        <v>1010</v>
      </c>
      <c r="I59" s="223">
        <f>'Receita Arrecadada'!F39</f>
        <v>0</v>
      </c>
    </row>
    <row r="60" spans="1:9" ht="15">
      <c r="A60" s="181"/>
      <c r="B60" s="182">
        <v>3</v>
      </c>
      <c r="C60" s="176" t="s">
        <v>1008</v>
      </c>
      <c r="D60" s="182">
        <f t="shared" si="0"/>
        <v>2014</v>
      </c>
      <c r="E60" s="176" t="s">
        <v>1036</v>
      </c>
      <c r="F60" s="176" t="s">
        <v>684</v>
      </c>
      <c r="G60" s="174" t="s">
        <v>288</v>
      </c>
      <c r="H60" s="187" t="s">
        <v>1010</v>
      </c>
      <c r="I60" s="223">
        <f>'Receita Arrecadada'!F40</f>
        <v>0</v>
      </c>
    </row>
    <row r="61" spans="1:9" ht="15">
      <c r="A61" s="181"/>
      <c r="B61" s="182">
        <v>3</v>
      </c>
      <c r="C61" s="176" t="s">
        <v>1008</v>
      </c>
      <c r="D61" s="182">
        <f t="shared" si="0"/>
        <v>2014</v>
      </c>
      <c r="E61" s="176" t="s">
        <v>1037</v>
      </c>
      <c r="F61" s="176" t="s">
        <v>275</v>
      </c>
      <c r="G61" s="174" t="s">
        <v>289</v>
      </c>
      <c r="H61" s="187" t="s">
        <v>1010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1008</v>
      </c>
      <c r="D62" s="182">
        <f t="shared" si="0"/>
        <v>2014</v>
      </c>
      <c r="E62" s="176" t="s">
        <v>1038</v>
      </c>
      <c r="F62" s="176" t="s">
        <v>712</v>
      </c>
      <c r="G62" s="174" t="s">
        <v>290</v>
      </c>
      <c r="H62" s="187" t="s">
        <v>1010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1008</v>
      </c>
      <c r="D63" s="182">
        <f t="shared" si="0"/>
        <v>2014</v>
      </c>
      <c r="E63" s="176" t="s">
        <v>1039</v>
      </c>
      <c r="F63" s="176" t="s">
        <v>276</v>
      </c>
      <c r="G63" s="174" t="s">
        <v>707</v>
      </c>
      <c r="H63" s="187" t="s">
        <v>1010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1008</v>
      </c>
      <c r="D64" s="182">
        <f t="shared" si="0"/>
        <v>2014</v>
      </c>
      <c r="E64" s="176" t="s">
        <v>1040</v>
      </c>
      <c r="F64" s="176" t="s">
        <v>277</v>
      </c>
      <c r="G64" s="174" t="s">
        <v>708</v>
      </c>
      <c r="H64" s="187" t="s">
        <v>1010</v>
      </c>
      <c r="I64" s="223">
        <f>'Receita Arrecadada'!F44</f>
        <v>0</v>
      </c>
    </row>
    <row r="65" spans="1:9" ht="15">
      <c r="A65" s="181"/>
      <c r="B65" s="182">
        <v>3</v>
      </c>
      <c r="C65" s="176" t="s">
        <v>1008</v>
      </c>
      <c r="D65" s="182">
        <f t="shared" si="0"/>
        <v>2014</v>
      </c>
      <c r="E65" s="176" t="s">
        <v>1041</v>
      </c>
      <c r="F65" s="176" t="s">
        <v>711</v>
      </c>
      <c r="G65" s="174" t="s">
        <v>709</v>
      </c>
      <c r="H65" s="187" t="s">
        <v>1010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1008</v>
      </c>
      <c r="D66" s="182">
        <f t="shared" si="0"/>
        <v>2014</v>
      </c>
      <c r="E66" s="176" t="s">
        <v>1042</v>
      </c>
      <c r="F66" s="176" t="s">
        <v>1043</v>
      </c>
      <c r="G66" s="174" t="s">
        <v>1044</v>
      </c>
      <c r="H66" s="187" t="s">
        <v>1010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1008</v>
      </c>
      <c r="D67" s="182">
        <f t="shared" si="0"/>
        <v>2014</v>
      </c>
      <c r="E67" s="176" t="s">
        <v>1045</v>
      </c>
      <c r="F67" s="176" t="s">
        <v>1046</v>
      </c>
      <c r="G67" s="174" t="s">
        <v>1047</v>
      </c>
      <c r="H67" s="187" t="s">
        <v>1010</v>
      </c>
      <c r="I67" s="223">
        <f>'Receita Arrecadada'!F47</f>
        <v>0</v>
      </c>
    </row>
    <row r="68" spans="1:9" ht="15">
      <c r="A68" s="181"/>
      <c r="B68" s="182">
        <v>3</v>
      </c>
      <c r="C68" s="176" t="s">
        <v>1008</v>
      </c>
      <c r="D68" s="182">
        <f t="shared" si="0"/>
        <v>2014</v>
      </c>
      <c r="E68" s="176" t="s">
        <v>1048</v>
      </c>
      <c r="F68" s="176" t="s">
        <v>278</v>
      </c>
      <c r="G68" s="174" t="s">
        <v>710</v>
      </c>
      <c r="H68" s="187" t="s">
        <v>1010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1008</v>
      </c>
      <c r="D69" s="182">
        <f t="shared" si="0"/>
        <v>2014</v>
      </c>
      <c r="E69" s="176" t="s">
        <v>1049</v>
      </c>
      <c r="F69" s="176" t="s">
        <v>410</v>
      </c>
      <c r="G69" s="174" t="s">
        <v>411</v>
      </c>
      <c r="H69" s="187" t="s">
        <v>1010</v>
      </c>
      <c r="I69" s="223">
        <f>'Receita Arrecadada'!F49</f>
        <v>896517.59</v>
      </c>
    </row>
    <row r="70" spans="1:9" ht="15">
      <c r="A70" s="181"/>
      <c r="B70" s="182">
        <v>3</v>
      </c>
      <c r="C70" s="176" t="s">
        <v>1008</v>
      </c>
      <c r="D70" s="182">
        <f t="shared" si="0"/>
        <v>2014</v>
      </c>
      <c r="E70" s="176" t="s">
        <v>1050</v>
      </c>
      <c r="F70" s="176" t="s">
        <v>344</v>
      </c>
      <c r="G70" s="174" t="s">
        <v>268</v>
      </c>
      <c r="H70" s="187" t="s">
        <v>1010</v>
      </c>
      <c r="I70" s="223">
        <f>'Receita Arrecadada'!F50</f>
        <v>896517.59</v>
      </c>
    </row>
    <row r="71" spans="1:9" ht="15">
      <c r="A71" s="181"/>
      <c r="B71" s="182">
        <v>3</v>
      </c>
      <c r="C71" s="176" t="s">
        <v>1008</v>
      </c>
      <c r="D71" s="182">
        <f t="shared" si="0"/>
        <v>2014</v>
      </c>
      <c r="E71" s="176" t="s">
        <v>1051</v>
      </c>
      <c r="F71" s="176" t="s">
        <v>726</v>
      </c>
      <c r="G71" s="174" t="s">
        <v>727</v>
      </c>
      <c r="H71" s="187" t="s">
        <v>1010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1008</v>
      </c>
      <c r="D72" s="182">
        <f t="shared" si="0"/>
        <v>2014</v>
      </c>
      <c r="E72" s="176" t="s">
        <v>1052</v>
      </c>
      <c r="F72" s="176" t="s">
        <v>412</v>
      </c>
      <c r="G72" s="174" t="s">
        <v>413</v>
      </c>
      <c r="H72" s="187" t="s">
        <v>1010</v>
      </c>
      <c r="I72" s="223">
        <f>'Receita Arrecadada'!F52</f>
        <v>371102.96</v>
      </c>
    </row>
    <row r="73" spans="1:9" ht="15">
      <c r="A73" s="181"/>
      <c r="B73" s="182">
        <v>3</v>
      </c>
      <c r="C73" s="176" t="s">
        <v>1008</v>
      </c>
      <c r="D73" s="182">
        <f t="shared" si="0"/>
        <v>2014</v>
      </c>
      <c r="E73" s="176" t="s">
        <v>1053</v>
      </c>
      <c r="F73" s="176" t="s">
        <v>414</v>
      </c>
      <c r="G73" s="174" t="s">
        <v>415</v>
      </c>
      <c r="H73" s="187" t="s">
        <v>1010</v>
      </c>
      <c r="I73" s="223">
        <f>'Receita Arrecadada'!F53</f>
        <v>0</v>
      </c>
    </row>
    <row r="74" spans="1:9" ht="15">
      <c r="A74" s="181"/>
      <c r="B74" s="182">
        <v>3</v>
      </c>
      <c r="C74" s="176" t="s">
        <v>1008</v>
      </c>
      <c r="D74" s="182">
        <f aca="true" t="shared" si="1" ref="D74:D137">$D$3</f>
        <v>2014</v>
      </c>
      <c r="E74" s="176" t="s">
        <v>1054</v>
      </c>
      <c r="F74" s="176" t="s">
        <v>416</v>
      </c>
      <c r="G74" s="174" t="s">
        <v>417</v>
      </c>
      <c r="H74" s="187" t="s">
        <v>1010</v>
      </c>
      <c r="I74" s="223">
        <f>'Receita Arrecadada'!F54</f>
        <v>371102.96</v>
      </c>
    </row>
    <row r="75" spans="1:9" ht="15">
      <c r="A75" s="181"/>
      <c r="B75" s="182">
        <v>3</v>
      </c>
      <c r="C75" s="176" t="s">
        <v>1008</v>
      </c>
      <c r="D75" s="182">
        <f t="shared" si="1"/>
        <v>2014</v>
      </c>
      <c r="E75" s="176" t="s">
        <v>1055</v>
      </c>
      <c r="F75" s="176" t="s">
        <v>343</v>
      </c>
      <c r="G75" s="174" t="s">
        <v>362</v>
      </c>
      <c r="H75" s="187" t="s">
        <v>1010</v>
      </c>
      <c r="I75" s="223">
        <f>'Receita Arrecadada'!F55</f>
        <v>0</v>
      </c>
    </row>
    <row r="76" spans="1:9" ht="15">
      <c r="A76" s="181"/>
      <c r="B76" s="182">
        <v>3</v>
      </c>
      <c r="C76" s="176" t="s">
        <v>1008</v>
      </c>
      <c r="D76" s="182">
        <f t="shared" si="1"/>
        <v>2014</v>
      </c>
      <c r="E76" s="176" t="s">
        <v>1056</v>
      </c>
      <c r="F76" s="176" t="s">
        <v>308</v>
      </c>
      <c r="G76" s="174" t="s">
        <v>269</v>
      </c>
      <c r="H76" s="187" t="s">
        <v>1010</v>
      </c>
      <c r="I76" s="223">
        <f>'Receita Arrecadada'!F56</f>
        <v>0</v>
      </c>
    </row>
    <row r="77" spans="1:9" ht="15">
      <c r="A77" s="181"/>
      <c r="B77" s="182">
        <v>3</v>
      </c>
      <c r="C77" s="176" t="s">
        <v>1008</v>
      </c>
      <c r="D77" s="182">
        <f t="shared" si="1"/>
        <v>2014</v>
      </c>
      <c r="E77" s="176" t="s">
        <v>1057</v>
      </c>
      <c r="F77" s="176" t="s">
        <v>309</v>
      </c>
      <c r="G77" s="174" t="s">
        <v>342</v>
      </c>
      <c r="H77" s="187" t="s">
        <v>1010</v>
      </c>
      <c r="I77" s="223">
        <f>'Receita Arrecadada'!F57</f>
        <v>0</v>
      </c>
    </row>
    <row r="78" spans="1:9" ht="15">
      <c r="A78" s="181"/>
      <c r="B78" s="182">
        <v>3</v>
      </c>
      <c r="C78" s="176" t="s">
        <v>1008</v>
      </c>
      <c r="D78" s="182">
        <f t="shared" si="1"/>
        <v>2014</v>
      </c>
      <c r="E78" s="176" t="s">
        <v>1058</v>
      </c>
      <c r="F78" s="176" t="s">
        <v>310</v>
      </c>
      <c r="G78" s="174" t="s">
        <v>718</v>
      </c>
      <c r="H78" s="187" t="s">
        <v>1010</v>
      </c>
      <c r="I78" s="223">
        <f>'Receita Arrecadada'!F58</f>
        <v>0</v>
      </c>
    </row>
    <row r="79" spans="1:9" ht="15">
      <c r="A79" s="181"/>
      <c r="B79" s="182">
        <v>3</v>
      </c>
      <c r="C79" s="176" t="s">
        <v>1008</v>
      </c>
      <c r="D79" s="182">
        <f t="shared" si="1"/>
        <v>2014</v>
      </c>
      <c r="E79" s="176" t="s">
        <v>1059</v>
      </c>
      <c r="F79" s="176" t="s">
        <v>311</v>
      </c>
      <c r="G79" s="174" t="s">
        <v>719</v>
      </c>
      <c r="H79" s="187" t="s">
        <v>1010</v>
      </c>
      <c r="I79" s="223">
        <f>'Receita Arrecadada'!F59</f>
        <v>371102.96</v>
      </c>
    </row>
    <row r="80" spans="1:9" ht="15">
      <c r="A80" s="181"/>
      <c r="B80" s="182">
        <v>3</v>
      </c>
      <c r="C80" s="176" t="s">
        <v>1008</v>
      </c>
      <c r="D80" s="182">
        <f t="shared" si="1"/>
        <v>2014</v>
      </c>
      <c r="E80" s="176" t="s">
        <v>1060</v>
      </c>
      <c r="F80" s="176" t="s">
        <v>418</v>
      </c>
      <c r="G80" s="174" t="s">
        <v>419</v>
      </c>
      <c r="H80" s="187" t="s">
        <v>1010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1008</v>
      </c>
      <c r="D81" s="182">
        <f t="shared" si="1"/>
        <v>2014</v>
      </c>
      <c r="E81" s="176" t="s">
        <v>1061</v>
      </c>
      <c r="F81" s="176" t="s">
        <v>420</v>
      </c>
      <c r="G81" s="174" t="s">
        <v>421</v>
      </c>
      <c r="H81" s="187" t="s">
        <v>1010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1008</v>
      </c>
      <c r="D82" s="182">
        <f t="shared" si="1"/>
        <v>2014</v>
      </c>
      <c r="E82" s="176" t="s">
        <v>1062</v>
      </c>
      <c r="F82" s="176" t="s">
        <v>422</v>
      </c>
      <c r="G82" s="174" t="s">
        <v>423</v>
      </c>
      <c r="H82" s="187" t="s">
        <v>1010</v>
      </c>
      <c r="I82" s="223">
        <f>'Receita Arrecadada'!F62</f>
        <v>0</v>
      </c>
    </row>
    <row r="83" spans="1:9" ht="15">
      <c r="A83" s="181"/>
      <c r="B83" s="182">
        <v>3</v>
      </c>
      <c r="C83" s="176" t="s">
        <v>1008</v>
      </c>
      <c r="D83" s="182">
        <f t="shared" si="1"/>
        <v>2014</v>
      </c>
      <c r="E83" s="176" t="s">
        <v>1063</v>
      </c>
      <c r="F83" s="176" t="s">
        <v>424</v>
      </c>
      <c r="G83" s="174" t="s">
        <v>425</v>
      </c>
      <c r="H83" s="187" t="s">
        <v>1010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1008</v>
      </c>
      <c r="D84" s="182">
        <f t="shared" si="1"/>
        <v>2014</v>
      </c>
      <c r="E84" s="176" t="s">
        <v>1064</v>
      </c>
      <c r="F84" s="176" t="s">
        <v>426</v>
      </c>
      <c r="G84" s="174" t="s">
        <v>427</v>
      </c>
      <c r="H84" s="187" t="s">
        <v>1010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1008</v>
      </c>
      <c r="D85" s="182">
        <f t="shared" si="1"/>
        <v>2014</v>
      </c>
      <c r="E85" s="176" t="s">
        <v>1065</v>
      </c>
      <c r="F85" s="176" t="s">
        <v>428</v>
      </c>
      <c r="G85" s="174" t="s">
        <v>429</v>
      </c>
      <c r="H85" s="187" t="s">
        <v>1010</v>
      </c>
      <c r="I85" s="223">
        <f>'Receita Arrecadada'!F65</f>
        <v>0</v>
      </c>
    </row>
    <row r="86" spans="1:9" ht="15">
      <c r="A86" s="181"/>
      <c r="B86" s="182">
        <v>3</v>
      </c>
      <c r="C86" s="176" t="s">
        <v>1008</v>
      </c>
      <c r="D86" s="182">
        <f t="shared" si="1"/>
        <v>2014</v>
      </c>
      <c r="E86" s="176" t="s">
        <v>1066</v>
      </c>
      <c r="F86" s="176" t="s">
        <v>312</v>
      </c>
      <c r="G86" s="174" t="s">
        <v>670</v>
      </c>
      <c r="H86" s="187" t="s">
        <v>1010</v>
      </c>
      <c r="I86" s="223">
        <f>'Receita Arrecadada'!F66</f>
        <v>0</v>
      </c>
    </row>
    <row r="87" spans="1:9" ht="15">
      <c r="A87" s="181"/>
      <c r="B87" s="182">
        <v>3</v>
      </c>
      <c r="C87" s="176" t="s">
        <v>1008</v>
      </c>
      <c r="D87" s="182">
        <f t="shared" si="1"/>
        <v>2014</v>
      </c>
      <c r="E87" s="176" t="s">
        <v>1067</v>
      </c>
      <c r="F87" s="176" t="s">
        <v>313</v>
      </c>
      <c r="G87" s="174" t="s">
        <v>671</v>
      </c>
      <c r="H87" s="187" t="s">
        <v>1010</v>
      </c>
      <c r="I87" s="223">
        <f>'Receita Arrecadada'!F67</f>
        <v>0</v>
      </c>
    </row>
    <row r="88" spans="1:9" ht="15">
      <c r="A88" s="181"/>
      <c r="B88" s="182">
        <v>3</v>
      </c>
      <c r="C88" s="176" t="s">
        <v>1008</v>
      </c>
      <c r="D88" s="182">
        <f t="shared" si="1"/>
        <v>2014</v>
      </c>
      <c r="E88" s="176" t="s">
        <v>1068</v>
      </c>
      <c r="F88" s="176" t="s">
        <v>430</v>
      </c>
      <c r="G88" s="174" t="s">
        <v>431</v>
      </c>
      <c r="H88" s="187" t="s">
        <v>1010</v>
      </c>
      <c r="I88" s="223">
        <f>'Receita Arrecadada'!F68</f>
        <v>46238454.05</v>
      </c>
    </row>
    <row r="89" spans="1:9" ht="15">
      <c r="A89" s="181"/>
      <c r="B89" s="182">
        <v>3</v>
      </c>
      <c r="C89" s="176" t="s">
        <v>1008</v>
      </c>
      <c r="D89" s="182">
        <f t="shared" si="1"/>
        <v>2014</v>
      </c>
      <c r="E89" s="176" t="s">
        <v>1069</v>
      </c>
      <c r="F89" s="176" t="s">
        <v>432</v>
      </c>
      <c r="G89" s="174" t="s">
        <v>433</v>
      </c>
      <c r="H89" s="187" t="s">
        <v>1010</v>
      </c>
      <c r="I89" s="223">
        <f>'Receita Arrecadada'!F69</f>
        <v>46238454.05</v>
      </c>
    </row>
    <row r="90" spans="1:9" ht="15">
      <c r="A90" s="181"/>
      <c r="B90" s="182">
        <v>3</v>
      </c>
      <c r="C90" s="176" t="s">
        <v>1008</v>
      </c>
      <c r="D90" s="182">
        <f t="shared" si="1"/>
        <v>2014</v>
      </c>
      <c r="E90" s="176" t="s">
        <v>1070</v>
      </c>
      <c r="F90" s="176" t="s">
        <v>434</v>
      </c>
      <c r="G90" s="174" t="s">
        <v>435</v>
      </c>
      <c r="H90" s="187" t="s">
        <v>1010</v>
      </c>
      <c r="I90" s="223">
        <f>'Receita Arrecadada'!F70</f>
        <v>23889778.61</v>
      </c>
    </row>
    <row r="91" spans="1:9" ht="15">
      <c r="A91" s="181"/>
      <c r="B91" s="182">
        <v>3</v>
      </c>
      <c r="C91" s="176" t="s">
        <v>1008</v>
      </c>
      <c r="D91" s="182">
        <f t="shared" si="1"/>
        <v>2014</v>
      </c>
      <c r="E91" s="176" t="s">
        <v>1071</v>
      </c>
      <c r="F91" s="176" t="s">
        <v>436</v>
      </c>
      <c r="G91" s="174" t="s">
        <v>437</v>
      </c>
      <c r="H91" s="187" t="s">
        <v>1010</v>
      </c>
      <c r="I91" s="223">
        <f>'Receita Arrecadada'!F71</f>
        <v>16897615.62</v>
      </c>
    </row>
    <row r="92" spans="1:9" ht="15">
      <c r="A92" s="181"/>
      <c r="B92" s="182">
        <v>3</v>
      </c>
      <c r="C92" s="176" t="s">
        <v>1008</v>
      </c>
      <c r="D92" s="182">
        <f t="shared" si="1"/>
        <v>2014</v>
      </c>
      <c r="E92" s="176" t="s">
        <v>1072</v>
      </c>
      <c r="F92" s="176" t="s">
        <v>438</v>
      </c>
      <c r="G92" s="174" t="s">
        <v>439</v>
      </c>
      <c r="H92" s="187" t="s">
        <v>1010</v>
      </c>
      <c r="I92" s="223">
        <f>'Receita Arrecadada'!F72</f>
        <v>16895637.05</v>
      </c>
    </row>
    <row r="93" spans="1:9" ht="15">
      <c r="A93" s="181"/>
      <c r="B93" s="182">
        <v>3</v>
      </c>
      <c r="C93" s="176" t="s">
        <v>1008</v>
      </c>
      <c r="D93" s="182">
        <f t="shared" si="1"/>
        <v>2014</v>
      </c>
      <c r="E93" s="176" t="s">
        <v>1073</v>
      </c>
      <c r="F93" s="176" t="s">
        <v>440</v>
      </c>
      <c r="G93" s="174" t="s">
        <v>441</v>
      </c>
      <c r="H93" s="187" t="s">
        <v>1010</v>
      </c>
      <c r="I93" s="223">
        <f>'Receita Arrecadada'!F73</f>
        <v>1978.57</v>
      </c>
    </row>
    <row r="94" spans="1:9" ht="15">
      <c r="A94" s="181"/>
      <c r="B94" s="182">
        <v>3</v>
      </c>
      <c r="C94" s="176" t="s">
        <v>1008</v>
      </c>
      <c r="D94" s="182">
        <f t="shared" si="1"/>
        <v>2014</v>
      </c>
      <c r="E94" s="176" t="s">
        <v>1074</v>
      </c>
      <c r="F94" s="176" t="s">
        <v>442</v>
      </c>
      <c r="G94" s="174" t="s">
        <v>443</v>
      </c>
      <c r="H94" s="187" t="s">
        <v>1010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1008</v>
      </c>
      <c r="D95" s="182">
        <f t="shared" si="1"/>
        <v>2014</v>
      </c>
      <c r="E95" s="176" t="s">
        <v>1075</v>
      </c>
      <c r="F95" s="176" t="s">
        <v>445</v>
      </c>
      <c r="G95" s="174" t="s">
        <v>446</v>
      </c>
      <c r="H95" s="187" t="s">
        <v>1010</v>
      </c>
      <c r="I95" s="223">
        <f>'Receita Arrecadada'!F75</f>
        <v>252460.83</v>
      </c>
    </row>
    <row r="96" spans="1:9" ht="15">
      <c r="A96" s="181"/>
      <c r="B96" s="182">
        <v>3</v>
      </c>
      <c r="C96" s="176" t="s">
        <v>1008</v>
      </c>
      <c r="D96" s="182">
        <f t="shared" si="1"/>
        <v>2014</v>
      </c>
      <c r="E96" s="176" t="s">
        <v>1076</v>
      </c>
      <c r="F96" s="176" t="s">
        <v>447</v>
      </c>
      <c r="G96" s="174" t="s">
        <v>448</v>
      </c>
      <c r="H96" s="187" t="s">
        <v>1010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1008</v>
      </c>
      <c r="D97" s="182">
        <f t="shared" si="1"/>
        <v>2014</v>
      </c>
      <c r="E97" s="176" t="s">
        <v>1077</v>
      </c>
      <c r="F97" s="176" t="s">
        <v>449</v>
      </c>
      <c r="G97" s="174" t="s">
        <v>450</v>
      </c>
      <c r="H97" s="187" t="s">
        <v>1010</v>
      </c>
      <c r="I97" s="223">
        <f>'Receita Arrecadada'!F77</f>
        <v>0</v>
      </c>
    </row>
    <row r="98" spans="1:9" ht="15">
      <c r="A98" s="181"/>
      <c r="B98" s="182">
        <v>3</v>
      </c>
      <c r="C98" s="176" t="s">
        <v>1008</v>
      </c>
      <c r="D98" s="182">
        <f t="shared" si="1"/>
        <v>2014</v>
      </c>
      <c r="E98" s="176" t="s">
        <v>1078</v>
      </c>
      <c r="F98" s="176" t="s">
        <v>451</v>
      </c>
      <c r="G98" s="174" t="s">
        <v>452</v>
      </c>
      <c r="H98" s="187" t="s">
        <v>1010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1008</v>
      </c>
      <c r="D99" s="182">
        <f t="shared" si="1"/>
        <v>2014</v>
      </c>
      <c r="E99" s="176" t="s">
        <v>1079</v>
      </c>
      <c r="F99" s="176" t="s">
        <v>453</v>
      </c>
      <c r="G99" s="174" t="s">
        <v>454</v>
      </c>
      <c r="H99" s="187" t="s">
        <v>1010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1008</v>
      </c>
      <c r="D100" s="182">
        <f t="shared" si="1"/>
        <v>2014</v>
      </c>
      <c r="E100" s="176" t="s">
        <v>1080</v>
      </c>
      <c r="F100" s="176" t="s">
        <v>455</v>
      </c>
      <c r="G100" s="174" t="s">
        <v>471</v>
      </c>
      <c r="H100" s="187" t="s">
        <v>1010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1008</v>
      </c>
      <c r="D101" s="182">
        <f t="shared" si="1"/>
        <v>2014</v>
      </c>
      <c r="E101" s="176" t="s">
        <v>1081</v>
      </c>
      <c r="F101" s="176" t="s">
        <v>472</v>
      </c>
      <c r="G101" s="174" t="s">
        <v>473</v>
      </c>
      <c r="H101" s="187" t="s">
        <v>1010</v>
      </c>
      <c r="I101" s="223">
        <f>'Receita Arrecadada'!F81</f>
        <v>252460.83</v>
      </c>
    </row>
    <row r="102" spans="1:9" ht="15">
      <c r="A102" s="181"/>
      <c r="B102" s="182">
        <v>3</v>
      </c>
      <c r="C102" s="176" t="s">
        <v>1008</v>
      </c>
      <c r="D102" s="182">
        <f t="shared" si="1"/>
        <v>2014</v>
      </c>
      <c r="E102" s="176" t="s">
        <v>1082</v>
      </c>
      <c r="F102" s="176" t="s">
        <v>474</v>
      </c>
      <c r="G102" s="174" t="s">
        <v>475</v>
      </c>
      <c r="H102" s="187" t="s">
        <v>1010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1008</v>
      </c>
      <c r="D103" s="182">
        <f t="shared" si="1"/>
        <v>2014</v>
      </c>
      <c r="E103" s="176" t="s">
        <v>1083</v>
      </c>
      <c r="F103" s="176" t="s">
        <v>476</v>
      </c>
      <c r="G103" s="174" t="s">
        <v>477</v>
      </c>
      <c r="H103" s="187" t="s">
        <v>1010</v>
      </c>
      <c r="I103" s="223">
        <f>'Receita Arrecadada'!F83</f>
        <v>4249218.02</v>
      </c>
    </row>
    <row r="104" spans="1:9" ht="15">
      <c r="A104" s="181"/>
      <c r="B104" s="182">
        <v>3</v>
      </c>
      <c r="C104" s="176" t="s">
        <v>1008</v>
      </c>
      <c r="D104" s="182">
        <f t="shared" si="1"/>
        <v>2014</v>
      </c>
      <c r="E104" s="176" t="s">
        <v>1084</v>
      </c>
      <c r="F104" s="176" t="s">
        <v>478</v>
      </c>
      <c r="G104" s="174" t="s">
        <v>479</v>
      </c>
      <c r="H104" s="187" t="s">
        <v>1010</v>
      </c>
      <c r="I104" s="223">
        <f>'Receita Arrecadada'!F84</f>
        <v>1221203.6</v>
      </c>
    </row>
    <row r="105" spans="1:9" ht="15">
      <c r="A105" s="181"/>
      <c r="B105" s="182">
        <v>3</v>
      </c>
      <c r="C105" s="176" t="s">
        <v>1008</v>
      </c>
      <c r="D105" s="182">
        <f t="shared" si="1"/>
        <v>2014</v>
      </c>
      <c r="E105" s="176" t="s">
        <v>1085</v>
      </c>
      <c r="F105" s="176" t="s">
        <v>480</v>
      </c>
      <c r="G105" s="174" t="s">
        <v>481</v>
      </c>
      <c r="H105" s="187" t="s">
        <v>1010</v>
      </c>
      <c r="I105" s="223">
        <f>'Receita Arrecadada'!F85</f>
        <v>159406.35</v>
      </c>
    </row>
    <row r="106" spans="1:9" ht="15">
      <c r="A106" s="181"/>
      <c r="B106" s="182">
        <v>3</v>
      </c>
      <c r="C106" s="176" t="s">
        <v>1008</v>
      </c>
      <c r="D106" s="182">
        <f t="shared" si="1"/>
        <v>2014</v>
      </c>
      <c r="E106" s="176" t="s">
        <v>1086</v>
      </c>
      <c r="F106" s="176" t="s">
        <v>261</v>
      </c>
      <c r="G106" s="174" t="s">
        <v>482</v>
      </c>
      <c r="H106" s="187" t="s">
        <v>1010</v>
      </c>
      <c r="I106" s="223">
        <f>'Receita Arrecadada'!F86</f>
        <v>159406.35</v>
      </c>
    </row>
    <row r="107" spans="1:9" ht="15">
      <c r="A107" s="181"/>
      <c r="B107" s="182">
        <v>3</v>
      </c>
      <c r="C107" s="176" t="s">
        <v>1008</v>
      </c>
      <c r="D107" s="182">
        <f t="shared" si="1"/>
        <v>2014</v>
      </c>
      <c r="E107" s="176" t="s">
        <v>1087</v>
      </c>
      <c r="F107" s="176" t="s">
        <v>262</v>
      </c>
      <c r="G107" s="174" t="s">
        <v>483</v>
      </c>
      <c r="H107" s="187" t="s">
        <v>1010</v>
      </c>
      <c r="I107" s="223">
        <f>'Receita Arrecadada'!F87</f>
        <v>0</v>
      </c>
    </row>
    <row r="108" spans="1:9" ht="15">
      <c r="A108" s="181"/>
      <c r="B108" s="182">
        <v>3</v>
      </c>
      <c r="C108" s="176" t="s">
        <v>1008</v>
      </c>
      <c r="D108" s="182">
        <f t="shared" si="1"/>
        <v>2014</v>
      </c>
      <c r="E108" s="176" t="s">
        <v>1088</v>
      </c>
      <c r="F108" s="176" t="s">
        <v>484</v>
      </c>
      <c r="G108" s="174" t="s">
        <v>485</v>
      </c>
      <c r="H108" s="187" t="s">
        <v>1010</v>
      </c>
      <c r="I108" s="223">
        <f>'Receita Arrecadada'!F88</f>
        <v>37295.88</v>
      </c>
    </row>
    <row r="109" spans="1:9" ht="15">
      <c r="A109" s="181"/>
      <c r="B109" s="182">
        <v>3</v>
      </c>
      <c r="C109" s="176" t="s">
        <v>1008</v>
      </c>
      <c r="D109" s="182">
        <f t="shared" si="1"/>
        <v>2014</v>
      </c>
      <c r="E109" s="176" t="s">
        <v>1089</v>
      </c>
      <c r="F109" s="176" t="s">
        <v>486</v>
      </c>
      <c r="G109" s="174" t="s">
        <v>487</v>
      </c>
      <c r="H109" s="187" t="s">
        <v>1010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1008</v>
      </c>
      <c r="D110" s="182">
        <f t="shared" si="1"/>
        <v>2014</v>
      </c>
      <c r="E110" s="176" t="s">
        <v>1090</v>
      </c>
      <c r="F110" s="176" t="s">
        <v>488</v>
      </c>
      <c r="G110" s="174" t="s">
        <v>489</v>
      </c>
      <c r="H110" s="187" t="s">
        <v>1010</v>
      </c>
      <c r="I110" s="223">
        <f>'Receita Arrecadada'!F90</f>
        <v>1072578.31</v>
      </c>
    </row>
    <row r="111" spans="1:9" ht="15">
      <c r="A111" s="181"/>
      <c r="B111" s="182">
        <v>3</v>
      </c>
      <c r="C111" s="176" t="s">
        <v>1008</v>
      </c>
      <c r="D111" s="182">
        <f t="shared" si="1"/>
        <v>2014</v>
      </c>
      <c r="E111" s="176" t="s">
        <v>1091</v>
      </c>
      <c r="F111" s="176" t="s">
        <v>715</v>
      </c>
      <c r="G111" s="174" t="s">
        <v>307</v>
      </c>
      <c r="H111" s="187" t="s">
        <v>1010</v>
      </c>
      <c r="I111" s="223">
        <f>'Receita Arrecadada'!F91</f>
        <v>0</v>
      </c>
    </row>
    <row r="112" spans="1:9" ht="15">
      <c r="A112" s="181"/>
      <c r="B112" s="182">
        <v>3</v>
      </c>
      <c r="C112" s="176" t="s">
        <v>1008</v>
      </c>
      <c r="D112" s="182">
        <f t="shared" si="1"/>
        <v>2014</v>
      </c>
      <c r="E112" s="176" t="s">
        <v>1092</v>
      </c>
      <c r="F112" s="176" t="s">
        <v>716</v>
      </c>
      <c r="G112" s="174" t="s">
        <v>483</v>
      </c>
      <c r="H112" s="187" t="s">
        <v>1010</v>
      </c>
      <c r="I112" s="223">
        <f>'Receita Arrecadada'!F92</f>
        <v>1072578.31</v>
      </c>
    </row>
    <row r="113" spans="1:9" ht="15">
      <c r="A113" s="181"/>
      <c r="B113" s="182">
        <v>3</v>
      </c>
      <c r="C113" s="176" t="s">
        <v>1008</v>
      </c>
      <c r="D113" s="182">
        <f t="shared" si="1"/>
        <v>2014</v>
      </c>
      <c r="E113" s="176" t="s">
        <v>1093</v>
      </c>
      <c r="F113" s="176" t="s">
        <v>490</v>
      </c>
      <c r="G113" s="174" t="s">
        <v>491</v>
      </c>
      <c r="H113" s="187" t="s">
        <v>1010</v>
      </c>
      <c r="I113" s="223">
        <f>'Receita Arrecadada'!F93</f>
        <v>16547476.190000001</v>
      </c>
    </row>
    <row r="114" spans="1:9" ht="15">
      <c r="A114" s="181"/>
      <c r="B114" s="182">
        <v>3</v>
      </c>
      <c r="C114" s="176" t="s">
        <v>1008</v>
      </c>
      <c r="D114" s="182">
        <f t="shared" si="1"/>
        <v>2014</v>
      </c>
      <c r="E114" s="176" t="s">
        <v>1094</v>
      </c>
      <c r="F114" s="176" t="s">
        <v>492</v>
      </c>
      <c r="G114" s="174" t="s">
        <v>493</v>
      </c>
      <c r="H114" s="187" t="s">
        <v>1010</v>
      </c>
      <c r="I114" s="223">
        <f>'Receita Arrecadada'!F94</f>
        <v>16419343.000000002</v>
      </c>
    </row>
    <row r="115" spans="1:9" ht="15">
      <c r="A115" s="181"/>
      <c r="B115" s="182">
        <v>3</v>
      </c>
      <c r="C115" s="176" t="s">
        <v>1008</v>
      </c>
      <c r="D115" s="182">
        <f t="shared" si="1"/>
        <v>2014</v>
      </c>
      <c r="E115" s="176" t="s">
        <v>1095</v>
      </c>
      <c r="F115" s="176" t="s">
        <v>494</v>
      </c>
      <c r="G115" s="174" t="s">
        <v>495</v>
      </c>
      <c r="H115" s="187" t="s">
        <v>1010</v>
      </c>
      <c r="I115" s="223">
        <f>'Receita Arrecadada'!F95</f>
        <v>15945589.8</v>
      </c>
    </row>
    <row r="116" spans="1:9" ht="15">
      <c r="A116" s="181"/>
      <c r="B116" s="182">
        <v>3</v>
      </c>
      <c r="C116" s="176" t="s">
        <v>1008</v>
      </c>
      <c r="D116" s="182">
        <f t="shared" si="1"/>
        <v>2014</v>
      </c>
      <c r="E116" s="176" t="s">
        <v>1096</v>
      </c>
      <c r="F116" s="176" t="s">
        <v>496</v>
      </c>
      <c r="G116" s="174" t="s">
        <v>497</v>
      </c>
      <c r="H116" s="187" t="s">
        <v>1010</v>
      </c>
      <c r="I116" s="223">
        <f>'Receita Arrecadada'!F96</f>
        <v>444004.21</v>
      </c>
    </row>
    <row r="117" spans="1:9" ht="15">
      <c r="A117" s="181"/>
      <c r="B117" s="182">
        <v>3</v>
      </c>
      <c r="C117" s="176" t="s">
        <v>1008</v>
      </c>
      <c r="D117" s="182">
        <f t="shared" si="1"/>
        <v>2014</v>
      </c>
      <c r="E117" s="176" t="s">
        <v>1097</v>
      </c>
      <c r="F117" s="176" t="s">
        <v>498</v>
      </c>
      <c r="G117" s="174" t="s">
        <v>499</v>
      </c>
      <c r="H117" s="187" t="s">
        <v>1010</v>
      </c>
      <c r="I117" s="223">
        <f>'Receita Arrecadada'!F97</f>
        <v>26386.8</v>
      </c>
    </row>
    <row r="118" spans="1:9" ht="15">
      <c r="A118" s="181"/>
      <c r="B118" s="182">
        <v>3</v>
      </c>
      <c r="C118" s="176" t="s">
        <v>1008</v>
      </c>
      <c r="D118" s="182">
        <f t="shared" si="1"/>
        <v>2014</v>
      </c>
      <c r="E118" s="176" t="s">
        <v>1098</v>
      </c>
      <c r="F118" s="176" t="s">
        <v>500</v>
      </c>
      <c r="G118" s="174" t="s">
        <v>501</v>
      </c>
      <c r="H118" s="187" t="s">
        <v>1010</v>
      </c>
      <c r="I118" s="223">
        <f>'Receita Arrecadada'!F98</f>
        <v>3362.19</v>
      </c>
    </row>
    <row r="119" spans="1:9" ht="15">
      <c r="A119" s="181"/>
      <c r="B119" s="182">
        <v>3</v>
      </c>
      <c r="C119" s="176" t="s">
        <v>1008</v>
      </c>
      <c r="D119" s="182">
        <f t="shared" si="1"/>
        <v>2014</v>
      </c>
      <c r="E119" s="176" t="s">
        <v>1099</v>
      </c>
      <c r="F119" s="176" t="s">
        <v>502</v>
      </c>
      <c r="G119" s="174" t="s">
        <v>503</v>
      </c>
      <c r="H119" s="187" t="s">
        <v>1010</v>
      </c>
      <c r="I119" s="223">
        <f>'Receita Arrecadada'!F99</f>
        <v>0</v>
      </c>
    </row>
    <row r="120" spans="1:9" ht="15">
      <c r="A120" s="181"/>
      <c r="B120" s="182">
        <v>3</v>
      </c>
      <c r="C120" s="176" t="s">
        <v>1008</v>
      </c>
      <c r="D120" s="182">
        <f t="shared" si="1"/>
        <v>2014</v>
      </c>
      <c r="E120" s="176" t="s">
        <v>1100</v>
      </c>
      <c r="F120" s="176" t="s">
        <v>504</v>
      </c>
      <c r="G120" s="174" t="s">
        <v>505</v>
      </c>
      <c r="H120" s="187" t="s">
        <v>1010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1008</v>
      </c>
      <c r="D121" s="182">
        <f t="shared" si="1"/>
        <v>2014</v>
      </c>
      <c r="E121" s="176" t="s">
        <v>1101</v>
      </c>
      <c r="F121" s="176" t="s">
        <v>506</v>
      </c>
      <c r="G121" s="174" t="s">
        <v>507</v>
      </c>
      <c r="H121" s="187" t="s">
        <v>1010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1008</v>
      </c>
      <c r="D122" s="182">
        <f t="shared" si="1"/>
        <v>2014</v>
      </c>
      <c r="E122" s="176" t="s">
        <v>1102</v>
      </c>
      <c r="F122" s="176" t="s">
        <v>508</v>
      </c>
      <c r="G122" s="174" t="s">
        <v>509</v>
      </c>
      <c r="H122" s="187" t="s">
        <v>1010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1008</v>
      </c>
      <c r="D123" s="182">
        <f t="shared" si="1"/>
        <v>2014</v>
      </c>
      <c r="E123" s="176" t="s">
        <v>1103</v>
      </c>
      <c r="F123" s="176" t="s">
        <v>510</v>
      </c>
      <c r="G123" s="174" t="s">
        <v>511</v>
      </c>
      <c r="H123" s="187" t="s">
        <v>1010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1008</v>
      </c>
      <c r="D124" s="182">
        <f t="shared" si="1"/>
        <v>2014</v>
      </c>
      <c r="E124" s="176" t="s">
        <v>1104</v>
      </c>
      <c r="F124" s="176" t="s">
        <v>512</v>
      </c>
      <c r="G124" s="174" t="s">
        <v>513</v>
      </c>
      <c r="H124" s="187" t="s">
        <v>1010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1008</v>
      </c>
      <c r="D125" s="182">
        <f t="shared" si="1"/>
        <v>2014</v>
      </c>
      <c r="E125" s="176" t="s">
        <v>1105</v>
      </c>
      <c r="F125" s="176" t="s">
        <v>514</v>
      </c>
      <c r="G125" s="174" t="s">
        <v>515</v>
      </c>
      <c r="H125" s="187" t="s">
        <v>1010</v>
      </c>
      <c r="I125" s="223">
        <f>'Receita Arrecadada'!F105</f>
        <v>127259.42</v>
      </c>
    </row>
    <row r="126" spans="1:9" ht="15">
      <c r="A126" s="181"/>
      <c r="B126" s="182">
        <v>3</v>
      </c>
      <c r="C126" s="176" t="s">
        <v>1008</v>
      </c>
      <c r="D126" s="182">
        <f t="shared" si="1"/>
        <v>2014</v>
      </c>
      <c r="E126" s="176" t="s">
        <v>1106</v>
      </c>
      <c r="F126" s="176" t="s">
        <v>516</v>
      </c>
      <c r="G126" s="174" t="s">
        <v>487</v>
      </c>
      <c r="H126" s="187" t="s">
        <v>1010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1008</v>
      </c>
      <c r="D127" s="182">
        <f t="shared" si="1"/>
        <v>2014</v>
      </c>
      <c r="E127" s="176" t="s">
        <v>1107</v>
      </c>
      <c r="F127" s="176" t="s">
        <v>517</v>
      </c>
      <c r="G127" s="174" t="s">
        <v>518</v>
      </c>
      <c r="H127" s="187" t="s">
        <v>1010</v>
      </c>
      <c r="I127" s="223">
        <f>'Receita Arrecadada'!F107</f>
        <v>873.77</v>
      </c>
    </row>
    <row r="128" spans="1:9" ht="15">
      <c r="A128" s="181"/>
      <c r="B128" s="182">
        <v>3</v>
      </c>
      <c r="C128" s="176" t="s">
        <v>1008</v>
      </c>
      <c r="D128" s="182">
        <f t="shared" si="1"/>
        <v>2014</v>
      </c>
      <c r="E128" s="176" t="s">
        <v>1108</v>
      </c>
      <c r="F128" s="176" t="s">
        <v>519</v>
      </c>
      <c r="G128" s="174" t="s">
        <v>520</v>
      </c>
      <c r="H128" s="187" t="s">
        <v>1010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1008</v>
      </c>
      <c r="D129" s="182">
        <f t="shared" si="1"/>
        <v>2014</v>
      </c>
      <c r="E129" s="176" t="s">
        <v>1109</v>
      </c>
      <c r="F129" s="176" t="s">
        <v>521</v>
      </c>
      <c r="G129" s="174" t="s">
        <v>522</v>
      </c>
      <c r="H129" s="187" t="s">
        <v>1010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1008</v>
      </c>
      <c r="D130" s="182">
        <f t="shared" si="1"/>
        <v>2014</v>
      </c>
      <c r="E130" s="176" t="s">
        <v>1110</v>
      </c>
      <c r="F130" s="176" t="s">
        <v>523</v>
      </c>
      <c r="G130" s="174" t="s">
        <v>487</v>
      </c>
      <c r="H130" s="187" t="s">
        <v>1010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1008</v>
      </c>
      <c r="D131" s="182">
        <f t="shared" si="1"/>
        <v>2014</v>
      </c>
      <c r="E131" s="176" t="s">
        <v>1111</v>
      </c>
      <c r="F131" s="176" t="s">
        <v>524</v>
      </c>
      <c r="G131" s="174" t="s">
        <v>525</v>
      </c>
      <c r="H131" s="187" t="s">
        <v>1010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1008</v>
      </c>
      <c r="D132" s="182">
        <f t="shared" si="1"/>
        <v>2014</v>
      </c>
      <c r="E132" s="176" t="s">
        <v>1112</v>
      </c>
      <c r="F132" s="176" t="s">
        <v>526</v>
      </c>
      <c r="G132" s="174" t="s">
        <v>527</v>
      </c>
      <c r="H132" s="187" t="s">
        <v>1010</v>
      </c>
      <c r="I132" s="223">
        <f>'Receita Arrecadada'!F112</f>
        <v>5801199.25</v>
      </c>
    </row>
    <row r="133" spans="1:9" ht="15">
      <c r="A133" s="181"/>
      <c r="B133" s="182">
        <v>3</v>
      </c>
      <c r="C133" s="176" t="s">
        <v>1008</v>
      </c>
      <c r="D133" s="182">
        <f t="shared" si="1"/>
        <v>2014</v>
      </c>
      <c r="E133" s="176" t="s">
        <v>1113</v>
      </c>
      <c r="F133" s="176" t="s">
        <v>528</v>
      </c>
      <c r="G133" s="174" t="s">
        <v>529</v>
      </c>
      <c r="H133" s="187" t="s">
        <v>1010</v>
      </c>
      <c r="I133" s="223">
        <f>'Receita Arrecadada'!F113</f>
        <v>5651052.05</v>
      </c>
    </row>
    <row r="134" spans="1:9" ht="15">
      <c r="A134" s="181"/>
      <c r="B134" s="182">
        <v>3</v>
      </c>
      <c r="C134" s="176" t="s">
        <v>1008</v>
      </c>
      <c r="D134" s="182">
        <f t="shared" si="1"/>
        <v>2014</v>
      </c>
      <c r="E134" s="176" t="s">
        <v>1114</v>
      </c>
      <c r="F134" s="176" t="s">
        <v>530</v>
      </c>
      <c r="G134" s="174" t="s">
        <v>531</v>
      </c>
      <c r="H134" s="187" t="s">
        <v>1010</v>
      </c>
      <c r="I134" s="223">
        <f>'Receita Arrecadada'!F114</f>
        <v>150147.2</v>
      </c>
    </row>
    <row r="135" spans="1:9" ht="15">
      <c r="A135" s="181"/>
      <c r="B135" s="182">
        <v>3</v>
      </c>
      <c r="C135" s="176" t="s">
        <v>1008</v>
      </c>
      <c r="D135" s="182">
        <f t="shared" si="1"/>
        <v>2014</v>
      </c>
      <c r="E135" s="176" t="s">
        <v>1115</v>
      </c>
      <c r="F135" s="176" t="s">
        <v>532</v>
      </c>
      <c r="G135" s="174" t="s">
        <v>533</v>
      </c>
      <c r="H135" s="187" t="s">
        <v>1010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1008</v>
      </c>
      <c r="D136" s="182">
        <f t="shared" si="1"/>
        <v>2014</v>
      </c>
      <c r="E136" s="176" t="s">
        <v>1116</v>
      </c>
      <c r="F136" s="176" t="s">
        <v>534</v>
      </c>
      <c r="G136" s="174" t="s">
        <v>535</v>
      </c>
      <c r="H136" s="187" t="s">
        <v>1010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1008</v>
      </c>
      <c r="D137" s="182">
        <f t="shared" si="1"/>
        <v>2014</v>
      </c>
      <c r="E137" s="176" t="s">
        <v>1117</v>
      </c>
      <c r="F137" s="176" t="s">
        <v>536</v>
      </c>
      <c r="G137" s="174" t="s">
        <v>537</v>
      </c>
      <c r="H137" s="187" t="s">
        <v>1010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1008</v>
      </c>
      <c r="D138" s="182">
        <f aca="true" t="shared" si="2" ref="D138:D201">$D$3</f>
        <v>2014</v>
      </c>
      <c r="E138" s="176" t="s">
        <v>1118</v>
      </c>
      <c r="F138" s="176" t="s">
        <v>538</v>
      </c>
      <c r="G138" s="174" t="s">
        <v>539</v>
      </c>
      <c r="H138" s="187" t="s">
        <v>1010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1008</v>
      </c>
      <c r="D139" s="182">
        <f t="shared" si="2"/>
        <v>2014</v>
      </c>
      <c r="E139" s="176" t="s">
        <v>1119</v>
      </c>
      <c r="F139" s="176" t="s">
        <v>0</v>
      </c>
      <c r="G139" s="174" t="s">
        <v>1</v>
      </c>
      <c r="H139" s="187" t="s">
        <v>1010</v>
      </c>
      <c r="I139" s="223">
        <f>'Receita Arrecadada'!F119</f>
        <v>0</v>
      </c>
    </row>
    <row r="140" spans="1:9" ht="15">
      <c r="A140" s="181"/>
      <c r="B140" s="182">
        <v>3</v>
      </c>
      <c r="C140" s="176" t="s">
        <v>1008</v>
      </c>
      <c r="D140" s="182">
        <f t="shared" si="2"/>
        <v>2014</v>
      </c>
      <c r="E140" s="176" t="s">
        <v>1120</v>
      </c>
      <c r="F140" s="176" t="s">
        <v>2</v>
      </c>
      <c r="G140" s="174" t="s">
        <v>3</v>
      </c>
      <c r="H140" s="187" t="s">
        <v>1010</v>
      </c>
      <c r="I140" s="223">
        <f>'Receita Arrecadada'!F120</f>
        <v>0</v>
      </c>
    </row>
    <row r="141" spans="1:9" ht="15">
      <c r="A141" s="181"/>
      <c r="B141" s="182">
        <v>3</v>
      </c>
      <c r="C141" s="176" t="s">
        <v>1008</v>
      </c>
      <c r="D141" s="182">
        <f t="shared" si="2"/>
        <v>2014</v>
      </c>
      <c r="E141" s="176" t="s">
        <v>1121</v>
      </c>
      <c r="F141" s="176" t="s">
        <v>4</v>
      </c>
      <c r="G141" s="174" t="s">
        <v>5</v>
      </c>
      <c r="H141" s="187" t="s">
        <v>1010</v>
      </c>
      <c r="I141" s="223">
        <f>'Receita Arrecadada'!F121</f>
        <v>0</v>
      </c>
    </row>
    <row r="142" spans="1:9" ht="15">
      <c r="A142" s="181"/>
      <c r="B142" s="182">
        <v>3</v>
      </c>
      <c r="C142" s="176" t="s">
        <v>1008</v>
      </c>
      <c r="D142" s="182">
        <f t="shared" si="2"/>
        <v>2014</v>
      </c>
      <c r="E142" s="176" t="s">
        <v>1122</v>
      </c>
      <c r="F142" s="176" t="s">
        <v>6</v>
      </c>
      <c r="G142" s="174" t="s">
        <v>7</v>
      </c>
      <c r="H142" s="187" t="s">
        <v>1010</v>
      </c>
      <c r="I142" s="223">
        <f>'Receita Arrecadada'!F122</f>
        <v>0</v>
      </c>
    </row>
    <row r="143" spans="1:9" ht="15">
      <c r="A143" s="181"/>
      <c r="B143" s="182">
        <v>3</v>
      </c>
      <c r="C143" s="176" t="s">
        <v>1008</v>
      </c>
      <c r="D143" s="182">
        <f t="shared" si="2"/>
        <v>2014</v>
      </c>
      <c r="E143" s="176" t="s">
        <v>1123</v>
      </c>
      <c r="F143" s="176" t="s">
        <v>8</v>
      </c>
      <c r="G143" s="174" t="s">
        <v>9</v>
      </c>
      <c r="H143" s="187" t="s">
        <v>1010</v>
      </c>
      <c r="I143" s="223">
        <f>'Receita Arrecadada'!F123</f>
        <v>0</v>
      </c>
    </row>
    <row r="144" spans="1:9" ht="15">
      <c r="A144" s="181"/>
      <c r="B144" s="182">
        <v>3</v>
      </c>
      <c r="C144" s="176" t="s">
        <v>1008</v>
      </c>
      <c r="D144" s="182">
        <f t="shared" si="2"/>
        <v>2014</v>
      </c>
      <c r="E144" s="176" t="s">
        <v>1124</v>
      </c>
      <c r="F144" s="176" t="s">
        <v>10</v>
      </c>
      <c r="G144" s="174" t="s">
        <v>11</v>
      </c>
      <c r="H144" s="187" t="s">
        <v>1010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1008</v>
      </c>
      <c r="D145" s="182">
        <f t="shared" si="2"/>
        <v>2014</v>
      </c>
      <c r="E145" s="176" t="s">
        <v>1125</v>
      </c>
      <c r="F145" s="176" t="s">
        <v>12</v>
      </c>
      <c r="G145" s="174" t="s">
        <v>13</v>
      </c>
      <c r="H145" s="187" t="s">
        <v>1010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1008</v>
      </c>
      <c r="D146" s="182">
        <f t="shared" si="2"/>
        <v>2014</v>
      </c>
      <c r="E146" s="176" t="s">
        <v>1126</v>
      </c>
      <c r="F146" s="176" t="s">
        <v>14</v>
      </c>
      <c r="G146" s="174" t="s">
        <v>15</v>
      </c>
      <c r="H146" s="187" t="s">
        <v>1010</v>
      </c>
      <c r="I146" s="223">
        <f>'Receita Arrecadada'!F126</f>
        <v>0</v>
      </c>
    </row>
    <row r="147" spans="1:9" ht="15">
      <c r="A147" s="181"/>
      <c r="B147" s="182">
        <v>3</v>
      </c>
      <c r="C147" s="176" t="s">
        <v>1008</v>
      </c>
      <c r="D147" s="182">
        <f t="shared" si="2"/>
        <v>2014</v>
      </c>
      <c r="E147" s="176" t="s">
        <v>1127</v>
      </c>
      <c r="F147" s="176" t="s">
        <v>16</v>
      </c>
      <c r="G147" s="174" t="s">
        <v>17</v>
      </c>
      <c r="H147" s="187" t="s">
        <v>1010</v>
      </c>
      <c r="I147" s="223">
        <f>'Receita Arrecadada'!F127</f>
        <v>0</v>
      </c>
    </row>
    <row r="148" spans="1:9" ht="15">
      <c r="A148" s="181"/>
      <c r="B148" s="182">
        <v>3</v>
      </c>
      <c r="C148" s="176" t="s">
        <v>1008</v>
      </c>
      <c r="D148" s="182">
        <f t="shared" si="2"/>
        <v>2014</v>
      </c>
      <c r="E148" s="176" t="s">
        <v>1128</v>
      </c>
      <c r="F148" s="176" t="s">
        <v>18</v>
      </c>
      <c r="G148" s="174" t="s">
        <v>19</v>
      </c>
      <c r="H148" s="187" t="s">
        <v>1010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1008</v>
      </c>
      <c r="D149" s="182">
        <f t="shared" si="2"/>
        <v>2014</v>
      </c>
      <c r="E149" s="176" t="s">
        <v>1129</v>
      </c>
      <c r="F149" s="176" t="s">
        <v>20</v>
      </c>
      <c r="G149" s="174" t="s">
        <v>7</v>
      </c>
      <c r="H149" s="187" t="s">
        <v>1010</v>
      </c>
      <c r="I149" s="223">
        <f>'Receita Arrecadada'!F129</f>
        <v>0</v>
      </c>
    </row>
    <row r="150" spans="1:9" ht="15">
      <c r="A150" s="181"/>
      <c r="B150" s="182">
        <v>3</v>
      </c>
      <c r="C150" s="176" t="s">
        <v>1008</v>
      </c>
      <c r="D150" s="182">
        <f t="shared" si="2"/>
        <v>2014</v>
      </c>
      <c r="E150" s="176" t="s">
        <v>1130</v>
      </c>
      <c r="F150" s="176" t="s">
        <v>21</v>
      </c>
      <c r="G150" s="174" t="s">
        <v>22</v>
      </c>
      <c r="H150" s="187" t="s">
        <v>1010</v>
      </c>
      <c r="I150" s="223">
        <f>'Receita Arrecadada'!F130</f>
        <v>0</v>
      </c>
    </row>
    <row r="151" spans="1:9" ht="15">
      <c r="A151" s="181"/>
      <c r="B151" s="182">
        <v>3</v>
      </c>
      <c r="C151" s="176" t="s">
        <v>1008</v>
      </c>
      <c r="D151" s="182">
        <f t="shared" si="2"/>
        <v>2014</v>
      </c>
      <c r="E151" s="176" t="s">
        <v>1131</v>
      </c>
      <c r="F151" s="176" t="s">
        <v>23</v>
      </c>
      <c r="G151" s="174" t="s">
        <v>24</v>
      </c>
      <c r="H151" s="187" t="s">
        <v>1010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1008</v>
      </c>
      <c r="D152" s="182">
        <f t="shared" si="2"/>
        <v>2014</v>
      </c>
      <c r="E152" s="176" t="s">
        <v>1132</v>
      </c>
      <c r="F152" s="176" t="s">
        <v>25</v>
      </c>
      <c r="G152" s="174" t="s">
        <v>19</v>
      </c>
      <c r="H152" s="187" t="s">
        <v>1010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1008</v>
      </c>
      <c r="D153" s="182">
        <f t="shared" si="2"/>
        <v>2014</v>
      </c>
      <c r="E153" s="176" t="s">
        <v>1133</v>
      </c>
      <c r="F153" s="176" t="s">
        <v>26</v>
      </c>
      <c r="G153" s="174" t="s">
        <v>7</v>
      </c>
      <c r="H153" s="187" t="s">
        <v>1010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1008</v>
      </c>
      <c r="D154" s="182">
        <f t="shared" si="2"/>
        <v>2014</v>
      </c>
      <c r="E154" s="176" t="s">
        <v>1134</v>
      </c>
      <c r="F154" s="176" t="s">
        <v>27</v>
      </c>
      <c r="G154" s="174" t="s">
        <v>28</v>
      </c>
      <c r="H154" s="187" t="s">
        <v>1010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1008</v>
      </c>
      <c r="D155" s="182">
        <f t="shared" si="2"/>
        <v>2014</v>
      </c>
      <c r="E155" s="176" t="s">
        <v>1135</v>
      </c>
      <c r="F155" s="176" t="s">
        <v>29</v>
      </c>
      <c r="G155" s="174" t="s">
        <v>30</v>
      </c>
      <c r="H155" s="187" t="s">
        <v>1010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1008</v>
      </c>
      <c r="D156" s="182">
        <f t="shared" si="2"/>
        <v>2014</v>
      </c>
      <c r="E156" s="176" t="s">
        <v>1136</v>
      </c>
      <c r="F156" s="176" t="s">
        <v>31</v>
      </c>
      <c r="G156" s="174" t="s">
        <v>32</v>
      </c>
      <c r="H156" s="187" t="s">
        <v>1010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1008</v>
      </c>
      <c r="D157" s="182">
        <f t="shared" si="2"/>
        <v>2014</v>
      </c>
      <c r="E157" s="176" t="s">
        <v>1137</v>
      </c>
      <c r="F157" s="176" t="s">
        <v>33</v>
      </c>
      <c r="G157" s="174" t="s">
        <v>34</v>
      </c>
      <c r="H157" s="187" t="s">
        <v>1010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1008</v>
      </c>
      <c r="D158" s="182">
        <f t="shared" si="2"/>
        <v>2014</v>
      </c>
      <c r="E158" s="176" t="s">
        <v>1138</v>
      </c>
      <c r="F158" s="176" t="s">
        <v>35</v>
      </c>
      <c r="G158" s="174" t="s">
        <v>36</v>
      </c>
      <c r="H158" s="187" t="s">
        <v>1010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1008</v>
      </c>
      <c r="D159" s="182">
        <f t="shared" si="2"/>
        <v>2014</v>
      </c>
      <c r="E159" s="176" t="s">
        <v>1139</v>
      </c>
      <c r="F159" s="176" t="s">
        <v>37</v>
      </c>
      <c r="G159" s="174" t="s">
        <v>38</v>
      </c>
      <c r="H159" s="187" t="s">
        <v>1010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1008</v>
      </c>
      <c r="D160" s="182">
        <f t="shared" si="2"/>
        <v>2014</v>
      </c>
      <c r="E160" s="176" t="s">
        <v>1140</v>
      </c>
      <c r="F160" s="176" t="s">
        <v>39</v>
      </c>
      <c r="G160" s="174" t="s">
        <v>40</v>
      </c>
      <c r="H160" s="187" t="s">
        <v>1010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1008</v>
      </c>
      <c r="D161" s="182">
        <f t="shared" si="2"/>
        <v>2014</v>
      </c>
      <c r="E161" s="176" t="s">
        <v>1141</v>
      </c>
      <c r="F161" s="176" t="s">
        <v>41</v>
      </c>
      <c r="G161" s="174" t="s">
        <v>42</v>
      </c>
      <c r="H161" s="187" t="s">
        <v>1010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1008</v>
      </c>
      <c r="D162" s="182">
        <f t="shared" si="2"/>
        <v>2014</v>
      </c>
      <c r="E162" s="176" t="s">
        <v>1142</v>
      </c>
      <c r="F162" s="176" t="s">
        <v>43</v>
      </c>
      <c r="G162" s="174" t="s">
        <v>44</v>
      </c>
      <c r="H162" s="187" t="s">
        <v>1010</v>
      </c>
      <c r="I162" s="223">
        <f>'Receita Arrecadada'!F142</f>
        <v>479584.01</v>
      </c>
    </row>
    <row r="163" spans="1:9" ht="15">
      <c r="A163" s="181"/>
      <c r="B163" s="182">
        <v>3</v>
      </c>
      <c r="C163" s="176" t="s">
        <v>1008</v>
      </c>
      <c r="D163" s="182">
        <f t="shared" si="2"/>
        <v>2014</v>
      </c>
      <c r="E163" s="176" t="s">
        <v>1143</v>
      </c>
      <c r="F163" s="176" t="s">
        <v>45</v>
      </c>
      <c r="G163" s="174" t="s">
        <v>46</v>
      </c>
      <c r="H163" s="187" t="s">
        <v>1010</v>
      </c>
      <c r="I163" s="223">
        <f>'Receita Arrecadada'!F143</f>
        <v>3627.95</v>
      </c>
    </row>
    <row r="164" spans="1:9" ht="15">
      <c r="A164" s="181"/>
      <c r="B164" s="182">
        <v>3</v>
      </c>
      <c r="C164" s="176" t="s">
        <v>1008</v>
      </c>
      <c r="D164" s="182">
        <f t="shared" si="2"/>
        <v>2014</v>
      </c>
      <c r="E164" s="176" t="s">
        <v>1144</v>
      </c>
      <c r="F164" s="176" t="s">
        <v>314</v>
      </c>
      <c r="G164" s="174" t="s">
        <v>456</v>
      </c>
      <c r="H164" s="187" t="s">
        <v>1010</v>
      </c>
      <c r="I164" s="223">
        <f>'Receita Arrecadada'!F144</f>
        <v>3627.95</v>
      </c>
    </row>
    <row r="165" spans="1:9" ht="15">
      <c r="A165" s="181"/>
      <c r="B165" s="182">
        <v>3</v>
      </c>
      <c r="C165" s="176" t="s">
        <v>1008</v>
      </c>
      <c r="D165" s="182">
        <f t="shared" si="2"/>
        <v>2014</v>
      </c>
      <c r="E165" s="176" t="s">
        <v>1145</v>
      </c>
      <c r="F165" s="176" t="s">
        <v>341</v>
      </c>
      <c r="G165" s="188" t="s">
        <v>721</v>
      </c>
      <c r="H165" s="187" t="s">
        <v>1010</v>
      </c>
      <c r="I165" s="223">
        <f>'Receita Arrecadada'!F145</f>
        <v>3627.95</v>
      </c>
    </row>
    <row r="166" spans="1:9" ht="15">
      <c r="A166" s="181"/>
      <c r="B166" s="182">
        <v>3</v>
      </c>
      <c r="C166" s="176" t="s">
        <v>1008</v>
      </c>
      <c r="D166" s="182">
        <f t="shared" si="2"/>
        <v>2014</v>
      </c>
      <c r="E166" s="176" t="s">
        <v>1146</v>
      </c>
      <c r="F166" s="176" t="s">
        <v>722</v>
      </c>
      <c r="G166" s="188" t="s">
        <v>723</v>
      </c>
      <c r="H166" s="187" t="s">
        <v>1010</v>
      </c>
      <c r="I166" s="223">
        <f>'Receita Arrecadada'!F146</f>
        <v>0</v>
      </c>
    </row>
    <row r="167" spans="1:9" ht="15">
      <c r="A167" s="181"/>
      <c r="B167" s="182">
        <v>3</v>
      </c>
      <c r="C167" s="176" t="s">
        <v>1008</v>
      </c>
      <c r="D167" s="182">
        <f t="shared" si="2"/>
        <v>2014</v>
      </c>
      <c r="E167" s="176" t="s">
        <v>1147</v>
      </c>
      <c r="F167" s="176" t="s">
        <v>724</v>
      </c>
      <c r="G167" s="188" t="s">
        <v>728</v>
      </c>
      <c r="H167" s="187" t="s">
        <v>1010</v>
      </c>
      <c r="I167" s="223">
        <f>'Receita Arrecadada'!F147</f>
        <v>0</v>
      </c>
    </row>
    <row r="168" spans="1:9" ht="15">
      <c r="A168" s="181"/>
      <c r="B168" s="182">
        <v>3</v>
      </c>
      <c r="C168" s="176" t="s">
        <v>1008</v>
      </c>
      <c r="D168" s="182">
        <f t="shared" si="2"/>
        <v>2014</v>
      </c>
      <c r="E168" s="176" t="s">
        <v>1148</v>
      </c>
      <c r="F168" s="176" t="s">
        <v>729</v>
      </c>
      <c r="G168" s="188" t="s">
        <v>730</v>
      </c>
      <c r="H168" s="187" t="s">
        <v>1010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1008</v>
      </c>
      <c r="D169" s="182">
        <f t="shared" si="2"/>
        <v>2014</v>
      </c>
      <c r="E169" s="176" t="s">
        <v>1149</v>
      </c>
      <c r="F169" s="176" t="s">
        <v>731</v>
      </c>
      <c r="G169" s="174" t="s">
        <v>732</v>
      </c>
      <c r="H169" s="187" t="s">
        <v>1010</v>
      </c>
      <c r="I169" s="223">
        <f>'Receita Arrecadada'!F149</f>
        <v>0</v>
      </c>
    </row>
    <row r="170" spans="1:9" ht="15">
      <c r="A170" s="181"/>
      <c r="B170" s="182">
        <v>3</v>
      </c>
      <c r="C170" s="176" t="s">
        <v>1008</v>
      </c>
      <c r="D170" s="182">
        <f t="shared" si="2"/>
        <v>2014</v>
      </c>
      <c r="E170" s="176" t="s">
        <v>1150</v>
      </c>
      <c r="F170" s="176" t="s">
        <v>733</v>
      </c>
      <c r="G170" s="174" t="s">
        <v>462</v>
      </c>
      <c r="H170" s="187" t="s">
        <v>1010</v>
      </c>
      <c r="I170" s="223">
        <f>'Receita Arrecadada'!F150</f>
        <v>0</v>
      </c>
    </row>
    <row r="171" spans="1:9" ht="15">
      <c r="A171" s="181"/>
      <c r="B171" s="182">
        <v>3</v>
      </c>
      <c r="C171" s="176" t="s">
        <v>1008</v>
      </c>
      <c r="D171" s="182">
        <f t="shared" si="2"/>
        <v>2014</v>
      </c>
      <c r="E171" s="176" t="s">
        <v>1151</v>
      </c>
      <c r="F171" s="176" t="s">
        <v>734</v>
      </c>
      <c r="G171" s="174" t="s">
        <v>458</v>
      </c>
      <c r="H171" s="187" t="s">
        <v>1010</v>
      </c>
      <c r="I171" s="223">
        <f>'Receita Arrecadada'!F151</f>
        <v>0</v>
      </c>
    </row>
    <row r="172" spans="1:9" ht="15">
      <c r="A172" s="181"/>
      <c r="B172" s="182">
        <v>3</v>
      </c>
      <c r="C172" s="176" t="s">
        <v>1008</v>
      </c>
      <c r="D172" s="182">
        <f t="shared" si="2"/>
        <v>2014</v>
      </c>
      <c r="E172" s="176" t="s">
        <v>1152</v>
      </c>
      <c r="F172" s="176" t="s">
        <v>735</v>
      </c>
      <c r="G172" s="188" t="s">
        <v>736</v>
      </c>
      <c r="H172" s="187" t="s">
        <v>1010</v>
      </c>
      <c r="I172" s="223">
        <f>'Receita Arrecadada'!F152</f>
        <v>0</v>
      </c>
    </row>
    <row r="173" spans="1:9" ht="15">
      <c r="A173" s="181"/>
      <c r="B173" s="182">
        <v>3</v>
      </c>
      <c r="C173" s="176" t="s">
        <v>1008</v>
      </c>
      <c r="D173" s="182">
        <f t="shared" si="2"/>
        <v>2014</v>
      </c>
      <c r="E173" s="176" t="s">
        <v>1153</v>
      </c>
      <c r="F173" s="176" t="s">
        <v>737</v>
      </c>
      <c r="G173" s="188" t="s">
        <v>738</v>
      </c>
      <c r="H173" s="187" t="s">
        <v>1010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1008</v>
      </c>
      <c r="D174" s="182">
        <f t="shared" si="2"/>
        <v>2014</v>
      </c>
      <c r="E174" s="176" t="s">
        <v>1154</v>
      </c>
      <c r="F174" s="176" t="s">
        <v>739</v>
      </c>
      <c r="G174" s="188" t="s">
        <v>740</v>
      </c>
      <c r="H174" s="187" t="s">
        <v>1010</v>
      </c>
      <c r="I174" s="223">
        <f>'Receita Arrecadada'!F154</f>
        <v>0</v>
      </c>
    </row>
    <row r="175" spans="1:9" ht="15">
      <c r="A175" s="181"/>
      <c r="B175" s="182">
        <v>3</v>
      </c>
      <c r="C175" s="176" t="s">
        <v>1008</v>
      </c>
      <c r="D175" s="182">
        <f t="shared" si="2"/>
        <v>2014</v>
      </c>
      <c r="E175" s="176" t="s">
        <v>1155</v>
      </c>
      <c r="F175" s="176" t="s">
        <v>741</v>
      </c>
      <c r="G175" s="188" t="s">
        <v>742</v>
      </c>
      <c r="H175" s="187" t="s">
        <v>1010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1008</v>
      </c>
      <c r="D176" s="182">
        <f t="shared" si="2"/>
        <v>2014</v>
      </c>
      <c r="E176" s="176" t="s">
        <v>1156</v>
      </c>
      <c r="F176" s="176" t="s">
        <v>744</v>
      </c>
      <c r="G176" s="174" t="s">
        <v>743</v>
      </c>
      <c r="H176" s="187" t="s">
        <v>1010</v>
      </c>
      <c r="I176" s="223">
        <f>'Receita Arrecadada'!F156</f>
        <v>0</v>
      </c>
    </row>
    <row r="177" spans="1:9" ht="15">
      <c r="A177" s="181"/>
      <c r="B177" s="182">
        <v>3</v>
      </c>
      <c r="C177" s="176" t="s">
        <v>1008</v>
      </c>
      <c r="D177" s="182">
        <f t="shared" si="2"/>
        <v>2014</v>
      </c>
      <c r="E177" s="176" t="s">
        <v>1157</v>
      </c>
      <c r="F177" s="176" t="s">
        <v>459</v>
      </c>
      <c r="G177" s="174" t="s">
        <v>463</v>
      </c>
      <c r="H177" s="187" t="s">
        <v>1010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1008</v>
      </c>
      <c r="D178" s="182">
        <f t="shared" si="2"/>
        <v>2014</v>
      </c>
      <c r="E178" s="176" t="s">
        <v>1158</v>
      </c>
      <c r="F178" s="176" t="s">
        <v>266</v>
      </c>
      <c r="G178" s="174" t="s">
        <v>457</v>
      </c>
      <c r="H178" s="187" t="s">
        <v>1010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1008</v>
      </c>
      <c r="D179" s="182">
        <f t="shared" si="2"/>
        <v>2014</v>
      </c>
      <c r="E179" s="176" t="s">
        <v>1159</v>
      </c>
      <c r="F179" s="176" t="s">
        <v>265</v>
      </c>
      <c r="G179" s="174" t="s">
        <v>264</v>
      </c>
      <c r="H179" s="187" t="s">
        <v>1010</v>
      </c>
      <c r="I179" s="223">
        <f>'Receita Arrecadada'!F159</f>
        <v>0</v>
      </c>
    </row>
    <row r="180" spans="1:9" ht="15">
      <c r="A180" s="181"/>
      <c r="B180" s="182">
        <v>3</v>
      </c>
      <c r="C180" s="176" t="s">
        <v>1008</v>
      </c>
      <c r="D180" s="182">
        <f t="shared" si="2"/>
        <v>2014</v>
      </c>
      <c r="E180" s="176" t="s">
        <v>1160</v>
      </c>
      <c r="F180" s="176" t="s">
        <v>47</v>
      </c>
      <c r="G180" s="174" t="s">
        <v>540</v>
      </c>
      <c r="H180" s="187" t="s">
        <v>1010</v>
      </c>
      <c r="I180" s="223">
        <f>'Receita Arrecadada'!F160</f>
        <v>435237.75</v>
      </c>
    </row>
    <row r="181" spans="1:9" ht="15">
      <c r="A181" s="181"/>
      <c r="B181" s="182">
        <v>3</v>
      </c>
      <c r="C181" s="176" t="s">
        <v>1008</v>
      </c>
      <c r="D181" s="182">
        <f t="shared" si="2"/>
        <v>2014</v>
      </c>
      <c r="E181" s="176" t="s">
        <v>1161</v>
      </c>
      <c r="F181" s="176" t="s">
        <v>541</v>
      </c>
      <c r="G181" s="174" t="s">
        <v>542</v>
      </c>
      <c r="H181" s="187" t="s">
        <v>1010</v>
      </c>
      <c r="I181" s="223">
        <f>'Receita Arrecadada'!F161</f>
        <v>0</v>
      </c>
    </row>
    <row r="182" spans="1:9" ht="15">
      <c r="A182" s="181"/>
      <c r="B182" s="182">
        <v>3</v>
      </c>
      <c r="C182" s="176" t="s">
        <v>1008</v>
      </c>
      <c r="D182" s="182">
        <f t="shared" si="2"/>
        <v>2014</v>
      </c>
      <c r="E182" s="176" t="s">
        <v>1162</v>
      </c>
      <c r="F182" s="176" t="s">
        <v>745</v>
      </c>
      <c r="G182" s="174" t="s">
        <v>460</v>
      </c>
      <c r="H182" s="187" t="s">
        <v>1010</v>
      </c>
      <c r="I182" s="223">
        <f>'Receita Arrecadada'!F162</f>
        <v>0</v>
      </c>
    </row>
    <row r="183" spans="1:9" ht="15">
      <c r="A183" s="181"/>
      <c r="B183" s="182">
        <v>3</v>
      </c>
      <c r="C183" s="176" t="s">
        <v>1008</v>
      </c>
      <c r="D183" s="182">
        <f t="shared" si="2"/>
        <v>2014</v>
      </c>
      <c r="E183" s="176" t="s">
        <v>1163</v>
      </c>
      <c r="F183" s="176" t="s">
        <v>746</v>
      </c>
      <c r="G183" s="188" t="s">
        <v>747</v>
      </c>
      <c r="H183" s="187" t="s">
        <v>1010</v>
      </c>
      <c r="I183" s="223">
        <f>'Receita Arrecadada'!F163</f>
        <v>0</v>
      </c>
    </row>
    <row r="184" spans="1:9" ht="15">
      <c r="A184" s="181"/>
      <c r="B184" s="182">
        <v>3</v>
      </c>
      <c r="C184" s="176" t="s">
        <v>1008</v>
      </c>
      <c r="D184" s="182">
        <f t="shared" si="2"/>
        <v>2014</v>
      </c>
      <c r="E184" s="176" t="s">
        <v>1164</v>
      </c>
      <c r="F184" s="176" t="s">
        <v>748</v>
      </c>
      <c r="G184" s="188" t="s">
        <v>749</v>
      </c>
      <c r="H184" s="187" t="s">
        <v>1010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1008</v>
      </c>
      <c r="D185" s="182">
        <f t="shared" si="2"/>
        <v>2014</v>
      </c>
      <c r="E185" s="176" t="s">
        <v>1165</v>
      </c>
      <c r="F185" s="176" t="s">
        <v>750</v>
      </c>
      <c r="G185" s="188" t="s">
        <v>751</v>
      </c>
      <c r="H185" s="187" t="s">
        <v>1010</v>
      </c>
      <c r="I185" s="223">
        <f>'Receita Arrecadada'!F165</f>
        <v>0</v>
      </c>
    </row>
    <row r="186" spans="1:9" ht="15">
      <c r="A186" s="181"/>
      <c r="B186" s="182">
        <v>3</v>
      </c>
      <c r="C186" s="176" t="s">
        <v>1008</v>
      </c>
      <c r="D186" s="182">
        <f t="shared" si="2"/>
        <v>2014</v>
      </c>
      <c r="E186" s="176" t="s">
        <v>1166</v>
      </c>
      <c r="F186" s="176" t="s">
        <v>752</v>
      </c>
      <c r="G186" s="188" t="s">
        <v>753</v>
      </c>
      <c r="H186" s="187" t="s">
        <v>1010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1008</v>
      </c>
      <c r="D187" s="182">
        <f t="shared" si="2"/>
        <v>2014</v>
      </c>
      <c r="E187" s="176" t="s">
        <v>1167</v>
      </c>
      <c r="F187" s="176" t="s">
        <v>754</v>
      </c>
      <c r="G187" s="174" t="s">
        <v>755</v>
      </c>
      <c r="H187" s="187" t="s">
        <v>1010</v>
      </c>
      <c r="I187" s="223">
        <f>'Receita Arrecadada'!F167</f>
        <v>0</v>
      </c>
    </row>
    <row r="188" spans="1:9" ht="15">
      <c r="A188" s="181"/>
      <c r="B188" s="182">
        <v>3</v>
      </c>
      <c r="C188" s="176" t="s">
        <v>1008</v>
      </c>
      <c r="D188" s="182">
        <f t="shared" si="2"/>
        <v>2014</v>
      </c>
      <c r="E188" s="176" t="s">
        <v>1168</v>
      </c>
      <c r="F188" s="176" t="s">
        <v>756</v>
      </c>
      <c r="G188" s="174" t="s">
        <v>461</v>
      </c>
      <c r="H188" s="187" t="s">
        <v>1010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1008</v>
      </c>
      <c r="D189" s="182">
        <f t="shared" si="2"/>
        <v>2014</v>
      </c>
      <c r="E189" s="176" t="s">
        <v>1169</v>
      </c>
      <c r="F189" s="176" t="s">
        <v>543</v>
      </c>
      <c r="G189" s="174" t="s">
        <v>544</v>
      </c>
      <c r="H189" s="187" t="s">
        <v>1010</v>
      </c>
      <c r="I189" s="223">
        <f>'Receita Arrecadada'!F169</f>
        <v>40718.31</v>
      </c>
    </row>
    <row r="190" spans="1:9" ht="15">
      <c r="A190" s="181"/>
      <c r="B190" s="182">
        <v>3</v>
      </c>
      <c r="C190" s="176" t="s">
        <v>1008</v>
      </c>
      <c r="D190" s="182">
        <f t="shared" si="2"/>
        <v>2014</v>
      </c>
      <c r="E190" s="176" t="s">
        <v>1170</v>
      </c>
      <c r="F190" s="176" t="s">
        <v>545</v>
      </c>
      <c r="G190" s="174" t="s">
        <v>546</v>
      </c>
      <c r="H190" s="187" t="s">
        <v>1010</v>
      </c>
      <c r="I190" s="223">
        <f>'Receita Arrecadada'!F170</f>
        <v>299990</v>
      </c>
    </row>
    <row r="191" spans="1:9" ht="15">
      <c r="A191" s="181"/>
      <c r="B191" s="182">
        <v>3</v>
      </c>
      <c r="C191" s="176" t="s">
        <v>1008</v>
      </c>
      <c r="D191" s="182">
        <f t="shared" si="2"/>
        <v>2014</v>
      </c>
      <c r="E191" s="176" t="s">
        <v>1171</v>
      </c>
      <c r="F191" s="176" t="s">
        <v>547</v>
      </c>
      <c r="G191" s="174" t="s">
        <v>548</v>
      </c>
      <c r="H191" s="187" t="s">
        <v>1010</v>
      </c>
      <c r="I191" s="223">
        <f>'Receita Arrecadada'!F171</f>
        <v>0</v>
      </c>
    </row>
    <row r="192" spans="1:9" ht="15">
      <c r="A192" s="181"/>
      <c r="B192" s="182">
        <v>3</v>
      </c>
      <c r="C192" s="176" t="s">
        <v>1008</v>
      </c>
      <c r="D192" s="182">
        <f t="shared" si="2"/>
        <v>2014</v>
      </c>
      <c r="E192" s="176" t="s">
        <v>1172</v>
      </c>
      <c r="F192" s="176" t="s">
        <v>549</v>
      </c>
      <c r="G192" s="174" t="s">
        <v>550</v>
      </c>
      <c r="H192" s="187" t="s">
        <v>1010</v>
      </c>
      <c r="I192" s="223">
        <f>'Receita Arrecadada'!F172</f>
        <v>0</v>
      </c>
    </row>
    <row r="193" spans="1:9" ht="15">
      <c r="A193" s="181"/>
      <c r="B193" s="182">
        <v>3</v>
      </c>
      <c r="C193" s="176" t="s">
        <v>1008</v>
      </c>
      <c r="D193" s="182">
        <f t="shared" si="2"/>
        <v>2014</v>
      </c>
      <c r="E193" s="176" t="s">
        <v>1173</v>
      </c>
      <c r="F193" s="176" t="s">
        <v>551</v>
      </c>
      <c r="G193" s="174" t="s">
        <v>552</v>
      </c>
      <c r="H193" s="187" t="s">
        <v>1010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1008</v>
      </c>
      <c r="D194" s="182">
        <f t="shared" si="2"/>
        <v>2014</v>
      </c>
      <c r="E194" s="176" t="s">
        <v>1174</v>
      </c>
      <c r="F194" s="176" t="s">
        <v>553</v>
      </c>
      <c r="G194" s="174" t="s">
        <v>554</v>
      </c>
      <c r="H194" s="187" t="s">
        <v>1010</v>
      </c>
      <c r="I194" s="223">
        <f>'Receita Arrecadada'!F174</f>
        <v>0</v>
      </c>
    </row>
    <row r="195" spans="1:9" ht="15">
      <c r="A195" s="181"/>
      <c r="B195" s="182">
        <v>3</v>
      </c>
      <c r="C195" s="176" t="s">
        <v>1008</v>
      </c>
      <c r="D195" s="182">
        <f t="shared" si="2"/>
        <v>2014</v>
      </c>
      <c r="E195" s="176" t="s">
        <v>1175</v>
      </c>
      <c r="F195" s="176" t="s">
        <v>555</v>
      </c>
      <c r="G195" s="174" t="s">
        <v>556</v>
      </c>
      <c r="H195" s="187" t="s">
        <v>1010</v>
      </c>
      <c r="I195" s="223">
        <f>'Receita Arrecadada'!F175</f>
        <v>0</v>
      </c>
    </row>
    <row r="196" spans="1:9" ht="15">
      <c r="A196" s="181"/>
      <c r="B196" s="182">
        <v>3</v>
      </c>
      <c r="C196" s="176" t="s">
        <v>1008</v>
      </c>
      <c r="D196" s="182">
        <f t="shared" si="2"/>
        <v>2014</v>
      </c>
      <c r="E196" s="176" t="s">
        <v>1176</v>
      </c>
      <c r="F196" s="176" t="s">
        <v>557</v>
      </c>
      <c r="G196" s="174" t="s">
        <v>558</v>
      </c>
      <c r="H196" s="187" t="s">
        <v>1010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1008</v>
      </c>
      <c r="D197" s="182">
        <f t="shared" si="2"/>
        <v>2014</v>
      </c>
      <c r="E197" s="176" t="s">
        <v>1177</v>
      </c>
      <c r="F197" s="176" t="s">
        <v>559</v>
      </c>
      <c r="G197" s="174" t="s">
        <v>560</v>
      </c>
      <c r="H197" s="187" t="s">
        <v>1010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1008</v>
      </c>
      <c r="D198" s="182">
        <f t="shared" si="2"/>
        <v>2014</v>
      </c>
      <c r="E198" s="176" t="s">
        <v>1178</v>
      </c>
      <c r="F198" s="176" t="s">
        <v>561</v>
      </c>
      <c r="G198" s="174" t="s">
        <v>562</v>
      </c>
      <c r="H198" s="187" t="s">
        <v>1010</v>
      </c>
      <c r="I198" s="223">
        <f>'Receita Arrecadada'!F178</f>
        <v>299990</v>
      </c>
    </row>
    <row r="199" spans="1:9" ht="15">
      <c r="A199" s="181"/>
      <c r="B199" s="182">
        <v>3</v>
      </c>
      <c r="C199" s="176" t="s">
        <v>1008</v>
      </c>
      <c r="D199" s="182">
        <f t="shared" si="2"/>
        <v>2014</v>
      </c>
      <c r="E199" s="176" t="s">
        <v>1179</v>
      </c>
      <c r="F199" s="176" t="s">
        <v>563</v>
      </c>
      <c r="G199" s="174" t="s">
        <v>433</v>
      </c>
      <c r="H199" s="187" t="s">
        <v>1010</v>
      </c>
      <c r="I199" s="223">
        <f>'Receita Arrecadada'!F179</f>
        <v>299990</v>
      </c>
    </row>
    <row r="200" spans="1:9" ht="15">
      <c r="A200" s="181"/>
      <c r="B200" s="182">
        <v>3</v>
      </c>
      <c r="C200" s="176" t="s">
        <v>1008</v>
      </c>
      <c r="D200" s="182">
        <f t="shared" si="2"/>
        <v>2014</v>
      </c>
      <c r="E200" s="176" t="s">
        <v>1180</v>
      </c>
      <c r="F200" s="176" t="s">
        <v>564</v>
      </c>
      <c r="G200" s="174" t="s">
        <v>435</v>
      </c>
      <c r="H200" s="187" t="s">
        <v>1010</v>
      </c>
      <c r="I200" s="223">
        <f>'Receita Arrecadada'!F180</f>
        <v>299990</v>
      </c>
    </row>
    <row r="201" spans="1:9" ht="15">
      <c r="A201" s="181"/>
      <c r="B201" s="182">
        <v>3</v>
      </c>
      <c r="C201" s="176" t="s">
        <v>1008</v>
      </c>
      <c r="D201" s="182">
        <f t="shared" si="2"/>
        <v>2014</v>
      </c>
      <c r="E201" s="176" t="s">
        <v>1181</v>
      </c>
      <c r="F201" s="176" t="s">
        <v>565</v>
      </c>
      <c r="G201" s="174" t="s">
        <v>522</v>
      </c>
      <c r="H201" s="187" t="s">
        <v>1010</v>
      </c>
      <c r="I201" s="223">
        <f>'Receita Arrecadada'!F181</f>
        <v>299990</v>
      </c>
    </row>
    <row r="202" spans="1:9" ht="15">
      <c r="A202" s="181"/>
      <c r="B202" s="182">
        <v>3</v>
      </c>
      <c r="C202" s="176" t="s">
        <v>1008</v>
      </c>
      <c r="D202" s="182">
        <f aca="true" t="shared" si="3" ref="D202:D265">$D$3</f>
        <v>2014</v>
      </c>
      <c r="E202" s="176" t="s">
        <v>1182</v>
      </c>
      <c r="F202" s="176" t="s">
        <v>566</v>
      </c>
      <c r="G202" s="174" t="s">
        <v>567</v>
      </c>
      <c r="H202" s="187" t="s">
        <v>1010</v>
      </c>
      <c r="I202" s="223">
        <f>'Receita Arrecadada'!F182</f>
        <v>0</v>
      </c>
    </row>
    <row r="203" spans="1:9" ht="15">
      <c r="A203" s="181"/>
      <c r="B203" s="182">
        <v>3</v>
      </c>
      <c r="C203" s="176" t="s">
        <v>1008</v>
      </c>
      <c r="D203" s="182">
        <f t="shared" si="3"/>
        <v>2014</v>
      </c>
      <c r="E203" s="176" t="s">
        <v>1183</v>
      </c>
      <c r="F203" s="176" t="s">
        <v>568</v>
      </c>
      <c r="G203" s="174" t="s">
        <v>487</v>
      </c>
      <c r="H203" s="187" t="s">
        <v>1010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1008</v>
      </c>
      <c r="D204" s="182">
        <f t="shared" si="3"/>
        <v>2014</v>
      </c>
      <c r="E204" s="176" t="s">
        <v>1184</v>
      </c>
      <c r="F204" s="176" t="s">
        <v>569</v>
      </c>
      <c r="G204" s="174" t="s">
        <v>489</v>
      </c>
      <c r="H204" s="187" t="s">
        <v>1010</v>
      </c>
      <c r="I204" s="223">
        <f>'Receita Arrecadada'!F184</f>
        <v>0</v>
      </c>
    </row>
    <row r="205" spans="1:9" ht="15">
      <c r="A205" s="181"/>
      <c r="B205" s="182">
        <v>3</v>
      </c>
      <c r="C205" s="176" t="s">
        <v>1008</v>
      </c>
      <c r="D205" s="182">
        <f t="shared" si="3"/>
        <v>2014</v>
      </c>
      <c r="E205" s="176" t="s">
        <v>1185</v>
      </c>
      <c r="F205" s="176" t="s">
        <v>570</v>
      </c>
      <c r="G205" s="174" t="s">
        <v>491</v>
      </c>
      <c r="H205" s="187" t="s">
        <v>1010</v>
      </c>
      <c r="I205" s="223">
        <f>'Receita Arrecadada'!F185</f>
        <v>0</v>
      </c>
    </row>
    <row r="206" spans="1:9" ht="15">
      <c r="A206" s="181"/>
      <c r="B206" s="182">
        <v>3</v>
      </c>
      <c r="C206" s="176" t="s">
        <v>1008</v>
      </c>
      <c r="D206" s="182">
        <f t="shared" si="3"/>
        <v>2014</v>
      </c>
      <c r="E206" s="176" t="s">
        <v>1186</v>
      </c>
      <c r="F206" s="176" t="s">
        <v>571</v>
      </c>
      <c r="G206" s="174" t="s">
        <v>522</v>
      </c>
      <c r="H206" s="187" t="s">
        <v>1010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1008</v>
      </c>
      <c r="D207" s="182">
        <f t="shared" si="3"/>
        <v>2014</v>
      </c>
      <c r="E207" s="176" t="s">
        <v>1187</v>
      </c>
      <c r="F207" s="176" t="s">
        <v>572</v>
      </c>
      <c r="G207" s="174" t="s">
        <v>567</v>
      </c>
      <c r="H207" s="187" t="s">
        <v>1010</v>
      </c>
      <c r="I207" s="223">
        <f>'Receita Arrecadada'!F187</f>
        <v>0</v>
      </c>
    </row>
    <row r="208" spans="1:9" ht="15">
      <c r="A208" s="181"/>
      <c r="B208" s="182">
        <v>3</v>
      </c>
      <c r="C208" s="176" t="s">
        <v>1008</v>
      </c>
      <c r="D208" s="182">
        <f t="shared" si="3"/>
        <v>2014</v>
      </c>
      <c r="E208" s="176" t="s">
        <v>1188</v>
      </c>
      <c r="F208" s="176" t="s">
        <v>573</v>
      </c>
      <c r="G208" s="174" t="s">
        <v>487</v>
      </c>
      <c r="H208" s="187" t="s">
        <v>1010</v>
      </c>
      <c r="I208" s="223">
        <f>'Receita Arrecadada'!F188</f>
        <v>0</v>
      </c>
    </row>
    <row r="209" spans="1:9" ht="15">
      <c r="A209" s="181"/>
      <c r="B209" s="182">
        <v>3</v>
      </c>
      <c r="C209" s="176" t="s">
        <v>1008</v>
      </c>
      <c r="D209" s="182">
        <f t="shared" si="3"/>
        <v>2014</v>
      </c>
      <c r="E209" s="176" t="s">
        <v>1189</v>
      </c>
      <c r="F209" s="176" t="s">
        <v>574</v>
      </c>
      <c r="G209" s="174" t="s">
        <v>518</v>
      </c>
      <c r="H209" s="187" t="s">
        <v>1010</v>
      </c>
      <c r="I209" s="223">
        <f>'Receita Arrecadada'!F189</f>
        <v>0</v>
      </c>
    </row>
    <row r="210" spans="1:9" ht="15">
      <c r="A210" s="181"/>
      <c r="B210" s="182">
        <v>3</v>
      </c>
      <c r="C210" s="176" t="s">
        <v>1008</v>
      </c>
      <c r="D210" s="182">
        <f t="shared" si="3"/>
        <v>2014</v>
      </c>
      <c r="E210" s="176" t="s">
        <v>1190</v>
      </c>
      <c r="F210" s="176" t="s">
        <v>575</v>
      </c>
      <c r="G210" s="174" t="s">
        <v>520</v>
      </c>
      <c r="H210" s="187" t="s">
        <v>1010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1008</v>
      </c>
      <c r="D211" s="182">
        <f t="shared" si="3"/>
        <v>2014</v>
      </c>
      <c r="E211" s="176" t="s">
        <v>1191</v>
      </c>
      <c r="F211" s="176" t="s">
        <v>576</v>
      </c>
      <c r="G211" s="174" t="s">
        <v>577</v>
      </c>
      <c r="H211" s="187" t="s">
        <v>1010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1008</v>
      </c>
      <c r="D212" s="182">
        <f t="shared" si="3"/>
        <v>2014</v>
      </c>
      <c r="E212" s="176" t="s">
        <v>1192</v>
      </c>
      <c r="F212" s="176" t="s">
        <v>578</v>
      </c>
      <c r="G212" s="174" t="s">
        <v>567</v>
      </c>
      <c r="H212" s="187" t="s">
        <v>1010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1008</v>
      </c>
      <c r="D213" s="182">
        <f t="shared" si="3"/>
        <v>2014</v>
      </c>
      <c r="E213" s="176" t="s">
        <v>1193</v>
      </c>
      <c r="F213" s="176" t="s">
        <v>579</v>
      </c>
      <c r="G213" s="174" t="s">
        <v>487</v>
      </c>
      <c r="H213" s="187" t="s">
        <v>1010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1008</v>
      </c>
      <c r="D214" s="182">
        <f t="shared" si="3"/>
        <v>2014</v>
      </c>
      <c r="E214" s="176" t="s">
        <v>1194</v>
      </c>
      <c r="F214" s="176" t="s">
        <v>580</v>
      </c>
      <c r="G214" s="174" t="s">
        <v>525</v>
      </c>
      <c r="H214" s="187" t="s">
        <v>1010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1008</v>
      </c>
      <c r="D215" s="182">
        <f t="shared" si="3"/>
        <v>2014</v>
      </c>
      <c r="E215" s="176" t="s">
        <v>1195</v>
      </c>
      <c r="F215" s="176" t="s">
        <v>581</v>
      </c>
      <c r="G215" s="174" t="s">
        <v>535</v>
      </c>
      <c r="H215" s="187" t="s">
        <v>1010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1008</v>
      </c>
      <c r="D216" s="182">
        <f t="shared" si="3"/>
        <v>2014</v>
      </c>
      <c r="E216" s="176" t="s">
        <v>1196</v>
      </c>
      <c r="F216" s="176" t="s">
        <v>582</v>
      </c>
      <c r="G216" s="174" t="s">
        <v>537</v>
      </c>
      <c r="H216" s="187" t="s">
        <v>1010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1008</v>
      </c>
      <c r="D217" s="182">
        <f t="shared" si="3"/>
        <v>2014</v>
      </c>
      <c r="E217" s="176" t="s">
        <v>1197</v>
      </c>
      <c r="F217" s="176" t="s">
        <v>583</v>
      </c>
      <c r="G217" s="174" t="s">
        <v>539</v>
      </c>
      <c r="H217" s="187" t="s">
        <v>1010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1008</v>
      </c>
      <c r="D218" s="182">
        <f t="shared" si="3"/>
        <v>2014</v>
      </c>
      <c r="E218" s="176" t="s">
        <v>1198</v>
      </c>
      <c r="F218" s="176" t="s">
        <v>584</v>
      </c>
      <c r="G218" s="174" t="s">
        <v>585</v>
      </c>
      <c r="H218" s="187" t="s">
        <v>1010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1008</v>
      </c>
      <c r="D219" s="182">
        <f t="shared" si="3"/>
        <v>2014</v>
      </c>
      <c r="E219" s="176" t="s">
        <v>1199</v>
      </c>
      <c r="F219" s="176" t="s">
        <v>586</v>
      </c>
      <c r="G219" s="174" t="s">
        <v>1</v>
      </c>
      <c r="H219" s="187" t="s">
        <v>1010</v>
      </c>
      <c r="I219" s="223">
        <f>'Receita Arrecadada'!F199</f>
        <v>0</v>
      </c>
      <c r="J219" s="189"/>
    </row>
    <row r="220" spans="1:10" ht="15">
      <c r="A220" s="181"/>
      <c r="B220" s="182">
        <v>3</v>
      </c>
      <c r="C220" s="176" t="s">
        <v>1008</v>
      </c>
      <c r="D220" s="182">
        <f t="shared" si="3"/>
        <v>2014</v>
      </c>
      <c r="E220" s="176" t="s">
        <v>1200</v>
      </c>
      <c r="F220" s="176" t="s">
        <v>587</v>
      </c>
      <c r="G220" s="174" t="s">
        <v>588</v>
      </c>
      <c r="H220" s="187" t="s">
        <v>1010</v>
      </c>
      <c r="I220" s="223">
        <f>'Receita Arrecadada'!F200</f>
        <v>0</v>
      </c>
      <c r="J220" s="189"/>
    </row>
    <row r="221" spans="1:10" ht="15">
      <c r="A221" s="181"/>
      <c r="B221" s="182">
        <v>3</v>
      </c>
      <c r="C221" s="176" t="s">
        <v>1008</v>
      </c>
      <c r="D221" s="182">
        <f t="shared" si="3"/>
        <v>2014</v>
      </c>
      <c r="E221" s="176" t="s">
        <v>1201</v>
      </c>
      <c r="F221" s="176" t="s">
        <v>589</v>
      </c>
      <c r="G221" s="174" t="s">
        <v>19</v>
      </c>
      <c r="H221" s="187" t="s">
        <v>1010</v>
      </c>
      <c r="I221" s="223">
        <f>'Receita Arrecadada'!F201</f>
        <v>0</v>
      </c>
      <c r="J221" s="189"/>
    </row>
    <row r="222" spans="1:10" ht="15">
      <c r="A222" s="181"/>
      <c r="B222" s="182">
        <v>3</v>
      </c>
      <c r="C222" s="176" t="s">
        <v>1008</v>
      </c>
      <c r="D222" s="182">
        <f t="shared" si="3"/>
        <v>2014</v>
      </c>
      <c r="E222" s="176" t="s">
        <v>1202</v>
      </c>
      <c r="F222" s="176" t="s">
        <v>590</v>
      </c>
      <c r="G222" s="174" t="s">
        <v>7</v>
      </c>
      <c r="H222" s="187" t="s">
        <v>1010</v>
      </c>
      <c r="I222" s="223">
        <f>'Receita Arrecadada'!F202</f>
        <v>0</v>
      </c>
      <c r="J222" s="189"/>
    </row>
    <row r="223" spans="1:10" ht="15">
      <c r="A223" s="181"/>
      <c r="B223" s="182">
        <v>3</v>
      </c>
      <c r="C223" s="176" t="s">
        <v>1008</v>
      </c>
      <c r="D223" s="182">
        <f t="shared" si="3"/>
        <v>2014</v>
      </c>
      <c r="E223" s="176" t="s">
        <v>1203</v>
      </c>
      <c r="F223" s="176" t="s">
        <v>591</v>
      </c>
      <c r="G223" s="174" t="s">
        <v>13</v>
      </c>
      <c r="H223" s="187" t="s">
        <v>1010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1008</v>
      </c>
      <c r="D224" s="182">
        <f t="shared" si="3"/>
        <v>2014</v>
      </c>
      <c r="E224" s="176" t="s">
        <v>1204</v>
      </c>
      <c r="F224" s="176" t="s">
        <v>592</v>
      </c>
      <c r="G224" s="174" t="s">
        <v>593</v>
      </c>
      <c r="H224" s="187" t="s">
        <v>1010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1008</v>
      </c>
      <c r="D225" s="182">
        <f t="shared" si="3"/>
        <v>2014</v>
      </c>
      <c r="E225" s="176" t="s">
        <v>1205</v>
      </c>
      <c r="F225" s="176" t="s">
        <v>594</v>
      </c>
      <c r="G225" s="174" t="s">
        <v>619</v>
      </c>
      <c r="H225" s="187" t="s">
        <v>1010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1008</v>
      </c>
      <c r="D226" s="182">
        <f t="shared" si="3"/>
        <v>2014</v>
      </c>
      <c r="E226" s="176" t="s">
        <v>1206</v>
      </c>
      <c r="F226" s="176" t="s">
        <v>620</v>
      </c>
      <c r="G226" s="174" t="s">
        <v>15</v>
      </c>
      <c r="H226" s="187" t="s">
        <v>1010</v>
      </c>
      <c r="I226" s="223">
        <f>'Receita Arrecadada'!F206</f>
        <v>0</v>
      </c>
      <c r="J226" s="189"/>
    </row>
    <row r="227" spans="1:10" ht="15">
      <c r="A227" s="181"/>
      <c r="B227" s="182">
        <v>3</v>
      </c>
      <c r="C227" s="176" t="s">
        <v>1008</v>
      </c>
      <c r="D227" s="182">
        <f t="shared" si="3"/>
        <v>2014</v>
      </c>
      <c r="E227" s="176" t="s">
        <v>1207</v>
      </c>
      <c r="F227" s="176" t="s">
        <v>621</v>
      </c>
      <c r="G227" s="174" t="s">
        <v>622</v>
      </c>
      <c r="H227" s="187" t="s">
        <v>1010</v>
      </c>
      <c r="I227" s="223">
        <f>'Receita Arrecadada'!F207</f>
        <v>0</v>
      </c>
      <c r="J227" s="189"/>
    </row>
    <row r="228" spans="1:10" ht="15">
      <c r="A228" s="181"/>
      <c r="B228" s="182">
        <v>3</v>
      </c>
      <c r="C228" s="176" t="s">
        <v>1008</v>
      </c>
      <c r="D228" s="182">
        <f t="shared" si="3"/>
        <v>2014</v>
      </c>
      <c r="E228" s="176" t="s">
        <v>1208</v>
      </c>
      <c r="F228" s="176" t="s">
        <v>623</v>
      </c>
      <c r="G228" s="174" t="s">
        <v>19</v>
      </c>
      <c r="H228" s="187" t="s">
        <v>1010</v>
      </c>
      <c r="I228" s="223">
        <f>'Receita Arrecadada'!F208</f>
        <v>0</v>
      </c>
      <c r="J228" s="189"/>
    </row>
    <row r="229" spans="1:10" ht="15">
      <c r="A229" s="181"/>
      <c r="B229" s="182">
        <v>3</v>
      </c>
      <c r="C229" s="176" t="s">
        <v>1008</v>
      </c>
      <c r="D229" s="182">
        <f t="shared" si="3"/>
        <v>2014</v>
      </c>
      <c r="E229" s="176" t="s">
        <v>1209</v>
      </c>
      <c r="F229" s="176" t="s">
        <v>624</v>
      </c>
      <c r="G229" s="174" t="s">
        <v>7</v>
      </c>
      <c r="H229" s="187" t="s">
        <v>1010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1008</v>
      </c>
      <c r="D230" s="182">
        <f t="shared" si="3"/>
        <v>2014</v>
      </c>
      <c r="E230" s="176" t="s">
        <v>1210</v>
      </c>
      <c r="F230" s="176" t="s">
        <v>625</v>
      </c>
      <c r="G230" s="174" t="s">
        <v>13</v>
      </c>
      <c r="H230" s="187" t="s">
        <v>1010</v>
      </c>
      <c r="I230" s="223">
        <f>'Receita Arrecadada'!F210</f>
        <v>0</v>
      </c>
      <c r="J230" s="189"/>
    </row>
    <row r="231" spans="1:10" ht="15">
      <c r="A231" s="181"/>
      <c r="B231" s="182">
        <v>3</v>
      </c>
      <c r="C231" s="176" t="s">
        <v>1008</v>
      </c>
      <c r="D231" s="182">
        <f t="shared" si="3"/>
        <v>2014</v>
      </c>
      <c r="E231" s="176" t="s">
        <v>1211</v>
      </c>
      <c r="F231" s="176" t="s">
        <v>626</v>
      </c>
      <c r="G231" s="174" t="s">
        <v>593</v>
      </c>
      <c r="H231" s="187" t="s">
        <v>1010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1008</v>
      </c>
      <c r="D232" s="182">
        <f t="shared" si="3"/>
        <v>2014</v>
      </c>
      <c r="E232" s="176" t="s">
        <v>1212</v>
      </c>
      <c r="F232" s="176" t="s">
        <v>627</v>
      </c>
      <c r="G232" s="174" t="s">
        <v>619</v>
      </c>
      <c r="H232" s="187" t="s">
        <v>1010</v>
      </c>
      <c r="I232" s="223">
        <f>'Receita Arrecadada'!F212</f>
        <v>0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1008</v>
      </c>
      <c r="D233" s="182">
        <f t="shared" si="3"/>
        <v>2014</v>
      </c>
      <c r="E233" s="176" t="s">
        <v>1213</v>
      </c>
      <c r="F233" s="176" t="s">
        <v>628</v>
      </c>
      <c r="G233" s="174" t="s">
        <v>22</v>
      </c>
      <c r="H233" s="187" t="s">
        <v>1010</v>
      </c>
      <c r="I233" s="223">
        <f>'Receita Arrecadada'!F213</f>
        <v>0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1008</v>
      </c>
      <c r="D234" s="182">
        <f t="shared" si="3"/>
        <v>2014</v>
      </c>
      <c r="E234" s="176" t="s">
        <v>1214</v>
      </c>
      <c r="F234" s="176" t="s">
        <v>629</v>
      </c>
      <c r="G234" s="174" t="s">
        <v>630</v>
      </c>
      <c r="H234" s="187" t="s">
        <v>1010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1008</v>
      </c>
      <c r="D235" s="182">
        <f t="shared" si="3"/>
        <v>2014</v>
      </c>
      <c r="E235" s="176" t="s">
        <v>1215</v>
      </c>
      <c r="F235" s="176" t="s">
        <v>631</v>
      </c>
      <c r="G235" s="174" t="s">
        <v>632</v>
      </c>
      <c r="H235" s="187" t="s">
        <v>1010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1008</v>
      </c>
      <c r="D236" s="182">
        <f t="shared" si="3"/>
        <v>2014</v>
      </c>
      <c r="E236" s="176" t="s">
        <v>1216</v>
      </c>
      <c r="F236" s="176" t="s">
        <v>633</v>
      </c>
      <c r="G236" s="174" t="s">
        <v>7</v>
      </c>
      <c r="H236" s="187" t="s">
        <v>1010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1008</v>
      </c>
      <c r="D237" s="182">
        <f t="shared" si="3"/>
        <v>2014</v>
      </c>
      <c r="E237" s="176" t="s">
        <v>1217</v>
      </c>
      <c r="F237" s="176" t="s">
        <v>634</v>
      </c>
      <c r="G237" s="174" t="s">
        <v>28</v>
      </c>
      <c r="H237" s="187" t="s">
        <v>1010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1008</v>
      </c>
      <c r="D238" s="182">
        <f t="shared" si="3"/>
        <v>2014</v>
      </c>
      <c r="E238" s="176" t="s">
        <v>1218</v>
      </c>
      <c r="F238" s="176" t="s">
        <v>635</v>
      </c>
      <c r="G238" s="174" t="s">
        <v>636</v>
      </c>
      <c r="H238" s="187" t="s">
        <v>1010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1008</v>
      </c>
      <c r="D239" s="182">
        <f t="shared" si="3"/>
        <v>2014</v>
      </c>
      <c r="E239" s="176" t="s">
        <v>1219</v>
      </c>
      <c r="F239" s="176" t="s">
        <v>637</v>
      </c>
      <c r="G239" s="174" t="s">
        <v>32</v>
      </c>
      <c r="H239" s="187" t="s">
        <v>1010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1008</v>
      </c>
      <c r="D240" s="182">
        <f t="shared" si="3"/>
        <v>2014</v>
      </c>
      <c r="E240" s="176" t="s">
        <v>1220</v>
      </c>
      <c r="F240" s="176" t="s">
        <v>638</v>
      </c>
      <c r="G240" s="174" t="s">
        <v>34</v>
      </c>
      <c r="H240" s="187" t="s">
        <v>1010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1008</v>
      </c>
      <c r="D241" s="182">
        <f t="shared" si="3"/>
        <v>2014</v>
      </c>
      <c r="E241" s="176" t="s">
        <v>1221</v>
      </c>
      <c r="F241" s="176" t="s">
        <v>639</v>
      </c>
      <c r="G241" s="174" t="s">
        <v>36</v>
      </c>
      <c r="H241" s="187" t="s">
        <v>1010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1008</v>
      </c>
      <c r="D242" s="182">
        <f t="shared" si="3"/>
        <v>2014</v>
      </c>
      <c r="E242" s="176" t="s">
        <v>1222</v>
      </c>
      <c r="F242" s="176" t="s">
        <v>640</v>
      </c>
      <c r="G242" s="174" t="s">
        <v>38</v>
      </c>
      <c r="H242" s="187" t="s">
        <v>1010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1008</v>
      </c>
      <c r="D243" s="182">
        <f t="shared" si="3"/>
        <v>2014</v>
      </c>
      <c r="E243" s="176" t="s">
        <v>1223</v>
      </c>
      <c r="F243" s="176" t="s">
        <v>641</v>
      </c>
      <c r="G243" s="174" t="s">
        <v>40</v>
      </c>
      <c r="H243" s="187" t="s">
        <v>1010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1008</v>
      </c>
      <c r="D244" s="182">
        <f t="shared" si="3"/>
        <v>2014</v>
      </c>
      <c r="E244" s="176" t="s">
        <v>1224</v>
      </c>
      <c r="F244" s="176" t="s">
        <v>642</v>
      </c>
      <c r="G244" s="174" t="s">
        <v>42</v>
      </c>
      <c r="H244" s="187" t="s">
        <v>1010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1008</v>
      </c>
      <c r="D245" s="182">
        <f t="shared" si="3"/>
        <v>2014</v>
      </c>
      <c r="E245" s="176" t="s">
        <v>1225</v>
      </c>
      <c r="F245" s="176" t="s">
        <v>643</v>
      </c>
      <c r="G245" s="174" t="s">
        <v>644</v>
      </c>
      <c r="H245" s="187" t="s">
        <v>1010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1008</v>
      </c>
      <c r="D246" s="182">
        <f t="shared" si="3"/>
        <v>2014</v>
      </c>
      <c r="E246" s="176" t="s">
        <v>1226</v>
      </c>
      <c r="F246" s="176" t="s">
        <v>1227</v>
      </c>
      <c r="G246" s="174" t="s">
        <v>645</v>
      </c>
      <c r="H246" s="187" t="s">
        <v>1010</v>
      </c>
      <c r="I246" s="223">
        <f>'Receita Arrecadada'!F226</f>
        <v>6670311.59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1008</v>
      </c>
      <c r="D247" s="182">
        <f t="shared" si="3"/>
        <v>2014</v>
      </c>
      <c r="E247" s="176" t="s">
        <v>1228</v>
      </c>
      <c r="F247" s="176" t="s">
        <v>646</v>
      </c>
      <c r="G247" s="174" t="s">
        <v>647</v>
      </c>
      <c r="H247" s="187" t="s">
        <v>1010</v>
      </c>
      <c r="I247" s="223">
        <f>'Receita Arrecadada'!F227</f>
        <v>3386982.1500000004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1008</v>
      </c>
      <c r="D248" s="182">
        <f t="shared" si="3"/>
        <v>2014</v>
      </c>
      <c r="E248" s="176" t="s">
        <v>1229</v>
      </c>
      <c r="F248" s="176" t="s">
        <v>648</v>
      </c>
      <c r="G248" s="174" t="s">
        <v>649</v>
      </c>
      <c r="H248" s="187" t="s">
        <v>1010</v>
      </c>
      <c r="I248" s="223">
        <f>'Receita Arrecadada'!F228</f>
        <v>3379127.41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1008</v>
      </c>
      <c r="D249" s="182">
        <f t="shared" si="3"/>
        <v>2014</v>
      </c>
      <c r="E249" s="176" t="s">
        <v>1230</v>
      </c>
      <c r="F249" s="176" t="s">
        <v>650</v>
      </c>
      <c r="G249" s="174" t="s">
        <v>651</v>
      </c>
      <c r="H249" s="187" t="s">
        <v>1010</v>
      </c>
      <c r="I249" s="223">
        <f>'Receita Arrecadada'!F229</f>
        <v>14.31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1008</v>
      </c>
      <c r="D250" s="182">
        <f t="shared" si="3"/>
        <v>2014</v>
      </c>
      <c r="E250" s="176" t="s">
        <v>1231</v>
      </c>
      <c r="F250" s="176" t="s">
        <v>652</v>
      </c>
      <c r="G250" s="174" t="s">
        <v>653</v>
      </c>
      <c r="H250" s="187" t="s">
        <v>1010</v>
      </c>
      <c r="I250" s="223">
        <f>'Receita Arrecadada'!F230</f>
        <v>7840.43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1008</v>
      </c>
      <c r="D251" s="182">
        <f t="shared" si="3"/>
        <v>2014</v>
      </c>
      <c r="E251" s="176" t="s">
        <v>1232</v>
      </c>
      <c r="F251" s="176" t="s">
        <v>654</v>
      </c>
      <c r="G251" s="174" t="s">
        <v>1233</v>
      </c>
      <c r="H251" s="187" t="s">
        <v>1010</v>
      </c>
      <c r="I251" s="223">
        <f>'Receita Arrecadada'!F231</f>
        <v>3277918.8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1008</v>
      </c>
      <c r="D252" s="182">
        <f t="shared" si="3"/>
        <v>2014</v>
      </c>
      <c r="E252" s="176" t="s">
        <v>1234</v>
      </c>
      <c r="F252" s="176" t="s">
        <v>655</v>
      </c>
      <c r="G252" s="174" t="s">
        <v>656</v>
      </c>
      <c r="H252" s="187" t="s">
        <v>1010</v>
      </c>
      <c r="I252" s="223">
        <f>'Receita Arrecadada'!F232</f>
        <v>3189117.96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1008</v>
      </c>
      <c r="D253" s="182">
        <f t="shared" si="3"/>
        <v>2014</v>
      </c>
      <c r="E253" s="176" t="s">
        <v>1235</v>
      </c>
      <c r="F253" s="176" t="s">
        <v>657</v>
      </c>
      <c r="G253" s="174" t="s">
        <v>658</v>
      </c>
      <c r="H253" s="187" t="s">
        <v>1010</v>
      </c>
      <c r="I253" s="223">
        <f>'Receita Arrecadada'!F233</f>
        <v>88800.84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1008</v>
      </c>
      <c r="D254" s="182">
        <f t="shared" si="3"/>
        <v>2014</v>
      </c>
      <c r="E254" s="176" t="s">
        <v>1236</v>
      </c>
      <c r="F254" s="176" t="s">
        <v>659</v>
      </c>
      <c r="G254" s="174" t="s">
        <v>660</v>
      </c>
      <c r="H254" s="187" t="s">
        <v>1010</v>
      </c>
      <c r="I254" s="223">
        <f>'Receita Arrecadada'!F234</f>
        <v>0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1008</v>
      </c>
      <c r="D255" s="182">
        <f t="shared" si="3"/>
        <v>2014</v>
      </c>
      <c r="E255" s="176" t="s">
        <v>1237</v>
      </c>
      <c r="F255" s="176" t="s">
        <v>1238</v>
      </c>
      <c r="G255" s="174" t="s">
        <v>714</v>
      </c>
      <c r="H255" s="187" t="s">
        <v>1010</v>
      </c>
      <c r="I255" s="223">
        <f>'Receita Arrecadada'!F235</f>
        <v>5410.64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1008</v>
      </c>
      <c r="D256" s="182">
        <f t="shared" si="3"/>
        <v>2014</v>
      </c>
      <c r="E256" s="176" t="s">
        <v>1239</v>
      </c>
      <c r="F256" s="176" t="s">
        <v>1240</v>
      </c>
      <c r="G256" s="174" t="s">
        <v>49</v>
      </c>
      <c r="H256" s="187" t="s">
        <v>1010</v>
      </c>
      <c r="I256" s="223">
        <f>'Receita Arrecadada'!F236</f>
        <v>456663.58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1008</v>
      </c>
      <c r="D257" s="182">
        <f t="shared" si="3"/>
        <v>2014</v>
      </c>
      <c r="E257" s="176" t="s">
        <v>1241</v>
      </c>
      <c r="F257" s="176" t="s">
        <v>1242</v>
      </c>
      <c r="G257" s="174" t="s">
        <v>672</v>
      </c>
      <c r="H257" s="187" t="s">
        <v>1010</v>
      </c>
      <c r="I257" s="223">
        <f>'Receita Arrecadada'!F237</f>
        <v>456663.58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1008</v>
      </c>
      <c r="D258" s="182">
        <f t="shared" si="3"/>
        <v>2014</v>
      </c>
      <c r="E258" s="176" t="s">
        <v>1243</v>
      </c>
      <c r="F258" s="176" t="s">
        <v>1244</v>
      </c>
      <c r="G258" s="174" t="s">
        <v>673</v>
      </c>
      <c r="H258" s="187" t="s">
        <v>1010</v>
      </c>
      <c r="I258" s="223">
        <f>'Receita Arrecadada'!F238</f>
        <v>0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1008</v>
      </c>
      <c r="D259" s="182">
        <f t="shared" si="3"/>
        <v>2014</v>
      </c>
      <c r="E259" s="176" t="s">
        <v>1245</v>
      </c>
      <c r="F259" s="184" t="s">
        <v>1246</v>
      </c>
      <c r="G259" s="174" t="s">
        <v>51</v>
      </c>
      <c r="H259" s="187" t="s">
        <v>1010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1247</v>
      </c>
      <c r="D260" s="182">
        <f t="shared" si="3"/>
        <v>2014</v>
      </c>
      <c r="E260" s="176" t="s">
        <v>1248</v>
      </c>
      <c r="F260" s="176" t="s">
        <v>1249</v>
      </c>
      <c r="G260" s="190" t="s">
        <v>1250</v>
      </c>
      <c r="H260" s="187" t="s">
        <v>1010</v>
      </c>
      <c r="I260" s="224">
        <f>DTP!E13</f>
        <v>24034927.764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1247</v>
      </c>
      <c r="D261" s="182">
        <f t="shared" si="3"/>
        <v>2014</v>
      </c>
      <c r="E261" s="176" t="s">
        <v>1251</v>
      </c>
      <c r="F261" s="176" t="s">
        <v>1252</v>
      </c>
      <c r="G261" s="190" t="s">
        <v>1253</v>
      </c>
      <c r="H261" s="187" t="s">
        <v>1010</v>
      </c>
      <c r="I261" s="224">
        <f>DTP!E14</f>
        <v>20881962.614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1247</v>
      </c>
      <c r="D262" s="182">
        <f t="shared" si="3"/>
        <v>2014</v>
      </c>
      <c r="E262" s="176" t="s">
        <v>1254</v>
      </c>
      <c r="F262" s="176" t="s">
        <v>1255</v>
      </c>
      <c r="G262" s="190" t="s">
        <v>663</v>
      </c>
      <c r="H262" s="187" t="s">
        <v>1010</v>
      </c>
      <c r="I262" s="224">
        <f>DTP!E15</f>
        <v>0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1247</v>
      </c>
      <c r="D263" s="182">
        <f t="shared" si="3"/>
        <v>2014</v>
      </c>
      <c r="E263" s="176" t="s">
        <v>1256</v>
      </c>
      <c r="F263" s="176" t="s">
        <v>1257</v>
      </c>
      <c r="G263" s="190" t="s">
        <v>664</v>
      </c>
      <c r="H263" s="187" t="s">
        <v>1010</v>
      </c>
      <c r="I263" s="224">
        <f>DTP!E16</f>
        <v>0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1247</v>
      </c>
      <c r="D264" s="182">
        <f t="shared" si="3"/>
        <v>2014</v>
      </c>
      <c r="E264" s="176" t="s">
        <v>1258</v>
      </c>
      <c r="F264" s="176" t="s">
        <v>1259</v>
      </c>
      <c r="G264" s="190" t="s">
        <v>1260</v>
      </c>
      <c r="H264" s="187" t="s">
        <v>1010</v>
      </c>
      <c r="I264" s="224">
        <f>DTP!E17</f>
        <v>17828538.33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1247</v>
      </c>
      <c r="D265" s="182">
        <f t="shared" si="3"/>
        <v>2014</v>
      </c>
      <c r="E265" s="176" t="s">
        <v>1261</v>
      </c>
      <c r="F265" s="176" t="s">
        <v>1262</v>
      </c>
      <c r="G265" s="190" t="s">
        <v>1263</v>
      </c>
      <c r="H265" s="187" t="s">
        <v>1010</v>
      </c>
      <c r="I265" s="224">
        <f>DTP!E18</f>
        <v>2958659.17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1247</v>
      </c>
      <c r="D266" s="182">
        <f aca="true" t="shared" si="4" ref="D266:D329">$D$3</f>
        <v>2014</v>
      </c>
      <c r="E266" s="176" t="s">
        <v>1264</v>
      </c>
      <c r="F266" s="176" t="s">
        <v>1265</v>
      </c>
      <c r="G266" s="190" t="s">
        <v>1266</v>
      </c>
      <c r="H266" s="187" t="s">
        <v>1010</v>
      </c>
      <c r="I266" s="224">
        <f>DTP!E19</f>
        <v>0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1247</v>
      </c>
      <c r="D267" s="182">
        <f t="shared" si="4"/>
        <v>2014</v>
      </c>
      <c r="E267" s="176" t="s">
        <v>1267</v>
      </c>
      <c r="F267" s="176" t="s">
        <v>1268</v>
      </c>
      <c r="G267" s="190" t="s">
        <v>667</v>
      </c>
      <c r="H267" s="187" t="s">
        <v>1010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1247</v>
      </c>
      <c r="D268" s="182">
        <f t="shared" si="4"/>
        <v>2014</v>
      </c>
      <c r="E268" s="176" t="s">
        <v>1269</v>
      </c>
      <c r="F268" s="176" t="s">
        <v>1270</v>
      </c>
      <c r="G268" s="190" t="s">
        <v>665</v>
      </c>
      <c r="H268" s="187" t="s">
        <v>1010</v>
      </c>
      <c r="I268" s="224">
        <f>DTP!E21</f>
        <v>42095.954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1247</v>
      </c>
      <c r="D269" s="182">
        <f t="shared" si="4"/>
        <v>2014</v>
      </c>
      <c r="E269" s="176" t="s">
        <v>1271</v>
      </c>
      <c r="F269" s="176" t="s">
        <v>1272</v>
      </c>
      <c r="G269" s="190" t="s">
        <v>1273</v>
      </c>
      <c r="H269" s="187" t="s">
        <v>1010</v>
      </c>
      <c r="I269" s="224">
        <f>DTP!E22</f>
        <v>52669.16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1247</v>
      </c>
      <c r="D270" s="182">
        <f t="shared" si="4"/>
        <v>2014</v>
      </c>
      <c r="E270" s="176" t="s">
        <v>1274</v>
      </c>
      <c r="F270" s="176" t="s">
        <v>1275</v>
      </c>
      <c r="G270" s="190" t="s">
        <v>1276</v>
      </c>
      <c r="H270" s="187" t="s">
        <v>1010</v>
      </c>
      <c r="I270" s="224">
        <f>DTP!E23</f>
        <v>0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1247</v>
      </c>
      <c r="D271" s="182">
        <f t="shared" si="4"/>
        <v>2014</v>
      </c>
      <c r="E271" s="176" t="s">
        <v>1277</v>
      </c>
      <c r="F271" s="176" t="s">
        <v>1278</v>
      </c>
      <c r="G271" s="190"/>
      <c r="H271" s="187" t="s">
        <v>1010</v>
      </c>
      <c r="I271" s="224">
        <f>DTP!E24</f>
        <v>0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1247</v>
      </c>
      <c r="D272" s="182">
        <f t="shared" si="4"/>
        <v>2014</v>
      </c>
      <c r="E272" s="176" t="s">
        <v>1279</v>
      </c>
      <c r="F272" s="176" t="s">
        <v>1280</v>
      </c>
      <c r="G272" s="190"/>
      <c r="H272" s="187" t="s">
        <v>1010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1247</v>
      </c>
      <c r="D273" s="182">
        <f t="shared" si="4"/>
        <v>2014</v>
      </c>
      <c r="E273" s="176" t="s">
        <v>1281</v>
      </c>
      <c r="F273" s="176" t="s">
        <v>1282</v>
      </c>
      <c r="G273" s="190"/>
      <c r="H273" s="187" t="s">
        <v>1010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1247</v>
      </c>
      <c r="D274" s="182">
        <f t="shared" si="4"/>
        <v>2014</v>
      </c>
      <c r="E274" s="176" t="s">
        <v>1283</v>
      </c>
      <c r="F274" s="176" t="s">
        <v>1284</v>
      </c>
      <c r="G274" s="190"/>
      <c r="H274" s="187" t="s">
        <v>1010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1247</v>
      </c>
      <c r="D275" s="182">
        <f t="shared" si="4"/>
        <v>2014</v>
      </c>
      <c r="E275" s="176" t="s">
        <v>1285</v>
      </c>
      <c r="F275" s="176" t="s">
        <v>1286</v>
      </c>
      <c r="G275" s="190"/>
      <c r="H275" s="187" t="s">
        <v>1010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1247</v>
      </c>
      <c r="D276" s="182">
        <f t="shared" si="4"/>
        <v>2014</v>
      </c>
      <c r="E276" s="176" t="s">
        <v>1287</v>
      </c>
      <c r="F276" s="176" t="s">
        <v>1288</v>
      </c>
      <c r="G276" s="190"/>
      <c r="H276" s="187" t="s">
        <v>1010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1247</v>
      </c>
      <c r="D277" s="182">
        <f t="shared" si="4"/>
        <v>2014</v>
      </c>
      <c r="E277" s="176" t="s">
        <v>1289</v>
      </c>
      <c r="F277" s="176" t="s">
        <v>1290</v>
      </c>
      <c r="G277" s="190"/>
      <c r="H277" s="187" t="s">
        <v>1010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1247</v>
      </c>
      <c r="D278" s="182">
        <f t="shared" si="4"/>
        <v>2014</v>
      </c>
      <c r="E278" s="176" t="s">
        <v>1291</v>
      </c>
      <c r="F278" s="176" t="s">
        <v>1292</v>
      </c>
      <c r="G278" s="190"/>
      <c r="H278" s="187" t="s">
        <v>1010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1247</v>
      </c>
      <c r="D279" s="182">
        <f t="shared" si="4"/>
        <v>2014</v>
      </c>
      <c r="E279" s="176" t="s">
        <v>1293</v>
      </c>
      <c r="F279" s="176" t="s">
        <v>1294</v>
      </c>
      <c r="G279" s="190"/>
      <c r="H279" s="187" t="s">
        <v>1010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1247</v>
      </c>
      <c r="D280" s="182">
        <f t="shared" si="4"/>
        <v>2014</v>
      </c>
      <c r="E280" s="176" t="s">
        <v>1295</v>
      </c>
      <c r="F280" s="176" t="s">
        <v>1296</v>
      </c>
      <c r="G280" s="190"/>
      <c r="H280" s="187" t="s">
        <v>1010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1247</v>
      </c>
      <c r="D281" s="182">
        <f t="shared" si="4"/>
        <v>2014</v>
      </c>
      <c r="E281" s="176" t="s">
        <v>1297</v>
      </c>
      <c r="F281" s="176" t="s">
        <v>1298</v>
      </c>
      <c r="G281" s="190" t="s">
        <v>1299</v>
      </c>
      <c r="H281" s="187" t="s">
        <v>1010</v>
      </c>
      <c r="I281" s="224">
        <f>DTP!E34</f>
        <v>3152965.15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1247</v>
      </c>
      <c r="D282" s="182">
        <f t="shared" si="4"/>
        <v>2014</v>
      </c>
      <c r="E282" s="176" t="s">
        <v>1300</v>
      </c>
      <c r="F282" s="176" t="s">
        <v>1301</v>
      </c>
      <c r="G282" s="190" t="s">
        <v>1302</v>
      </c>
      <c r="H282" s="187" t="s">
        <v>1010</v>
      </c>
      <c r="I282" s="224">
        <f>DTP!E35</f>
        <v>2729083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1247</v>
      </c>
      <c r="D283" s="182">
        <f t="shared" si="4"/>
        <v>2014</v>
      </c>
      <c r="E283" s="176" t="s">
        <v>1303</v>
      </c>
      <c r="F283" s="176" t="s">
        <v>1304</v>
      </c>
      <c r="G283" s="190" t="s">
        <v>263</v>
      </c>
      <c r="H283" s="187" t="s">
        <v>1010</v>
      </c>
      <c r="I283" s="224">
        <f>DTP!E36</f>
        <v>423882.15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1247</v>
      </c>
      <c r="D284" s="182">
        <f t="shared" si="4"/>
        <v>2014</v>
      </c>
      <c r="E284" s="176" t="s">
        <v>1305</v>
      </c>
      <c r="F284" s="176" t="s">
        <v>1306</v>
      </c>
      <c r="G284" s="190" t="s">
        <v>759</v>
      </c>
      <c r="H284" s="187" t="s">
        <v>1010</v>
      </c>
      <c r="I284" s="224">
        <f>DTP!E37</f>
        <v>0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1247</v>
      </c>
      <c r="D285" s="182">
        <f t="shared" si="4"/>
        <v>2014</v>
      </c>
      <c r="E285" s="176" t="s">
        <v>1307</v>
      </c>
      <c r="F285" s="176" t="s">
        <v>1308</v>
      </c>
      <c r="G285" s="190" t="s">
        <v>664</v>
      </c>
      <c r="H285" s="187" t="s">
        <v>1010</v>
      </c>
      <c r="I285" s="224">
        <f>DTP!E38</f>
        <v>0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1247</v>
      </c>
      <c r="D286" s="182">
        <f t="shared" si="4"/>
        <v>2014</v>
      </c>
      <c r="E286" s="176" t="s">
        <v>1309</v>
      </c>
      <c r="F286" s="176" t="s">
        <v>1310</v>
      </c>
      <c r="G286" s="190" t="s">
        <v>1311</v>
      </c>
      <c r="H286" s="187" t="s">
        <v>1010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1247</v>
      </c>
      <c r="D287" s="182">
        <f t="shared" si="4"/>
        <v>2014</v>
      </c>
      <c r="E287" s="176" t="s">
        <v>1312</v>
      </c>
      <c r="F287" s="176" t="s">
        <v>1313</v>
      </c>
      <c r="G287" s="190" t="s">
        <v>1314</v>
      </c>
      <c r="H287" s="187" t="s">
        <v>1010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1247</v>
      </c>
      <c r="D288" s="182">
        <f t="shared" si="4"/>
        <v>2014</v>
      </c>
      <c r="E288" s="176" t="s">
        <v>1315</v>
      </c>
      <c r="F288" s="176" t="s">
        <v>1316</v>
      </c>
      <c r="G288" s="190" t="s">
        <v>1317</v>
      </c>
      <c r="H288" s="187" t="s">
        <v>1010</v>
      </c>
      <c r="I288" s="224">
        <f>DTP!E41</f>
        <v>0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1247</v>
      </c>
      <c r="D289" s="182">
        <f t="shared" si="4"/>
        <v>2014</v>
      </c>
      <c r="E289" s="176" t="s">
        <v>1318</v>
      </c>
      <c r="F289" s="176" t="s">
        <v>1319</v>
      </c>
      <c r="G289" s="190"/>
      <c r="H289" s="187" t="s">
        <v>1010</v>
      </c>
      <c r="I289" s="224">
        <f>DTP!E42</f>
        <v>0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1247</v>
      </c>
      <c r="D290" s="182">
        <f t="shared" si="4"/>
        <v>2014</v>
      </c>
      <c r="E290" s="176" t="s">
        <v>1320</v>
      </c>
      <c r="F290" s="176" t="s">
        <v>1321</v>
      </c>
      <c r="G290" s="190"/>
      <c r="H290" s="187" t="s">
        <v>1010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1247</v>
      </c>
      <c r="D291" s="182">
        <f t="shared" si="4"/>
        <v>2014</v>
      </c>
      <c r="E291" s="176" t="s">
        <v>1322</v>
      </c>
      <c r="F291" s="176" t="s">
        <v>1323</v>
      </c>
      <c r="G291" s="190"/>
      <c r="H291" s="187" t="s">
        <v>1010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1247</v>
      </c>
      <c r="D292" s="182">
        <f t="shared" si="4"/>
        <v>2014</v>
      </c>
      <c r="E292" s="176" t="s">
        <v>1324</v>
      </c>
      <c r="F292" s="176" t="s">
        <v>1325</v>
      </c>
      <c r="G292" s="190"/>
      <c r="H292" s="187" t="s">
        <v>1010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1247</v>
      </c>
      <c r="D293" s="182">
        <f t="shared" si="4"/>
        <v>2014</v>
      </c>
      <c r="E293" s="176" t="s">
        <v>1326</v>
      </c>
      <c r="F293" s="176" t="s">
        <v>1327</v>
      </c>
      <c r="G293" s="190"/>
      <c r="H293" s="187" t="s">
        <v>1010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1247</v>
      </c>
      <c r="D294" s="182">
        <f t="shared" si="4"/>
        <v>2014</v>
      </c>
      <c r="E294" s="176" t="s">
        <v>1328</v>
      </c>
      <c r="F294" s="176" t="s">
        <v>1329</v>
      </c>
      <c r="G294" s="190"/>
      <c r="H294" s="187" t="s">
        <v>1010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1247</v>
      </c>
      <c r="D295" s="182">
        <f t="shared" si="4"/>
        <v>2014</v>
      </c>
      <c r="E295" s="176" t="s">
        <v>1330</v>
      </c>
      <c r="F295" s="176" t="s">
        <v>1331</v>
      </c>
      <c r="G295" s="190"/>
      <c r="H295" s="187" t="s">
        <v>1010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1247</v>
      </c>
      <c r="D296" s="182">
        <f t="shared" si="4"/>
        <v>2014</v>
      </c>
      <c r="E296" s="176" t="s">
        <v>1332</v>
      </c>
      <c r="F296" s="176" t="s">
        <v>1333</v>
      </c>
      <c r="G296" s="190"/>
      <c r="H296" s="187" t="s">
        <v>1010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1247</v>
      </c>
      <c r="D297" s="182">
        <f t="shared" si="4"/>
        <v>2014</v>
      </c>
      <c r="E297" s="176" t="s">
        <v>1334</v>
      </c>
      <c r="F297" s="176" t="s">
        <v>1335</v>
      </c>
      <c r="G297" s="190"/>
      <c r="H297" s="187" t="s">
        <v>1010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1247</v>
      </c>
      <c r="D298" s="182">
        <f t="shared" si="4"/>
        <v>2014</v>
      </c>
      <c r="E298" s="176" t="s">
        <v>1336</v>
      </c>
      <c r="F298" s="176" t="s">
        <v>1337</v>
      </c>
      <c r="G298" s="190"/>
      <c r="H298" s="187" t="s">
        <v>1010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1247</v>
      </c>
      <c r="D299" s="182">
        <f t="shared" si="4"/>
        <v>2014</v>
      </c>
      <c r="E299" s="176" t="s">
        <v>1338</v>
      </c>
      <c r="F299" s="176" t="s">
        <v>1339</v>
      </c>
      <c r="G299" s="190" t="s">
        <v>1340</v>
      </c>
      <c r="H299" s="187" t="s">
        <v>1010</v>
      </c>
      <c r="I299" s="224">
        <f>DTP!E52</f>
        <v>0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1247</v>
      </c>
      <c r="D300" s="182">
        <f t="shared" si="4"/>
        <v>2014</v>
      </c>
      <c r="E300" s="176" t="s">
        <v>1341</v>
      </c>
      <c r="F300" s="176" t="s">
        <v>1342</v>
      </c>
      <c r="G300" s="190" t="s">
        <v>1343</v>
      </c>
      <c r="H300" s="187" t="s">
        <v>1010</v>
      </c>
      <c r="I300" s="224">
        <f>DTP!E53</f>
        <v>0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1247</v>
      </c>
      <c r="D301" s="182">
        <f t="shared" si="4"/>
        <v>2014</v>
      </c>
      <c r="E301" s="176" t="s">
        <v>1344</v>
      </c>
      <c r="F301" s="176" t="s">
        <v>1345</v>
      </c>
      <c r="G301" s="190" t="s">
        <v>346</v>
      </c>
      <c r="H301" s="187" t="s">
        <v>1010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1247</v>
      </c>
      <c r="D302" s="182">
        <f t="shared" si="4"/>
        <v>2014</v>
      </c>
      <c r="E302" s="176" t="s">
        <v>1346</v>
      </c>
      <c r="F302" s="176" t="s">
        <v>1347</v>
      </c>
      <c r="G302" s="190" t="s">
        <v>1348</v>
      </c>
      <c r="H302" s="187" t="s">
        <v>1010</v>
      </c>
      <c r="I302" s="224">
        <f>DTP!E55</f>
        <v>0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1247</v>
      </c>
      <c r="D303" s="182">
        <f t="shared" si="4"/>
        <v>2014</v>
      </c>
      <c r="E303" s="176" t="s">
        <v>1349</v>
      </c>
      <c r="F303" s="176" t="s">
        <v>1350</v>
      </c>
      <c r="G303" s="190" t="s">
        <v>1351</v>
      </c>
      <c r="H303" s="187" t="s">
        <v>1010</v>
      </c>
      <c r="I303" s="224">
        <f>DTP!E56</f>
        <v>0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1247</v>
      </c>
      <c r="D304" s="182">
        <f t="shared" si="4"/>
        <v>2014</v>
      </c>
      <c r="E304" s="176" t="s">
        <v>1352</v>
      </c>
      <c r="F304" s="176" t="s">
        <v>1353</v>
      </c>
      <c r="G304" s="190" t="s">
        <v>1354</v>
      </c>
      <c r="H304" s="187" t="s">
        <v>1010</v>
      </c>
      <c r="I304" s="224">
        <f>DTP!E57</f>
        <v>0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1247</v>
      </c>
      <c r="D305" s="182">
        <f t="shared" si="4"/>
        <v>2014</v>
      </c>
      <c r="E305" s="176" t="s">
        <v>1355</v>
      </c>
      <c r="F305" s="176" t="s">
        <v>1356</v>
      </c>
      <c r="G305" s="190" t="s">
        <v>1357</v>
      </c>
      <c r="H305" s="187" t="s">
        <v>1010</v>
      </c>
      <c r="I305" s="224">
        <f>DTP!E58</f>
        <v>0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1247</v>
      </c>
      <c r="D306" s="182">
        <f t="shared" si="4"/>
        <v>2014</v>
      </c>
      <c r="E306" s="176" t="s">
        <v>1358</v>
      </c>
      <c r="F306" s="176" t="s">
        <v>1359</v>
      </c>
      <c r="G306" s="190"/>
      <c r="H306" s="187" t="s">
        <v>1010</v>
      </c>
      <c r="I306" s="224">
        <f>DTP!E59</f>
        <v>0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1247</v>
      </c>
      <c r="D307" s="182">
        <f t="shared" si="4"/>
        <v>2014</v>
      </c>
      <c r="E307" s="176" t="s">
        <v>1360</v>
      </c>
      <c r="F307" s="176" t="s">
        <v>1361</v>
      </c>
      <c r="G307" s="190"/>
      <c r="H307" s="187" t="s">
        <v>1010</v>
      </c>
      <c r="I307" s="224">
        <f>DTP!E60</f>
        <v>0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1247</v>
      </c>
      <c r="D308" s="182">
        <f t="shared" si="4"/>
        <v>2014</v>
      </c>
      <c r="E308" s="176" t="s">
        <v>1362</v>
      </c>
      <c r="F308" s="176" t="s">
        <v>1363</v>
      </c>
      <c r="G308" s="190"/>
      <c r="H308" s="187" t="s">
        <v>1010</v>
      </c>
      <c r="I308" s="224">
        <f>DTP!E61</f>
        <v>0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1247</v>
      </c>
      <c r="D309" s="182">
        <f t="shared" si="4"/>
        <v>2014</v>
      </c>
      <c r="E309" s="176" t="s">
        <v>1364</v>
      </c>
      <c r="F309" s="176" t="s">
        <v>1365</v>
      </c>
      <c r="G309" s="190"/>
      <c r="H309" s="187" t="s">
        <v>1010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1247</v>
      </c>
      <c r="D310" s="182">
        <f t="shared" si="4"/>
        <v>2014</v>
      </c>
      <c r="E310" s="176" t="s">
        <v>1366</v>
      </c>
      <c r="F310" s="176" t="s">
        <v>1367</v>
      </c>
      <c r="G310" s="190"/>
      <c r="H310" s="187" t="s">
        <v>1010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1247</v>
      </c>
      <c r="D311" s="182">
        <f t="shared" si="4"/>
        <v>2014</v>
      </c>
      <c r="E311" s="176" t="s">
        <v>1368</v>
      </c>
      <c r="F311" s="176" t="s">
        <v>1369</v>
      </c>
      <c r="G311" s="190"/>
      <c r="H311" s="187" t="s">
        <v>1010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1247</v>
      </c>
      <c r="D312" s="182">
        <f t="shared" si="4"/>
        <v>2014</v>
      </c>
      <c r="E312" s="176" t="s">
        <v>1370</v>
      </c>
      <c r="F312" s="176" t="s">
        <v>1371</v>
      </c>
      <c r="G312" s="190"/>
      <c r="H312" s="187" t="s">
        <v>1010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1247</v>
      </c>
      <c r="D313" s="182">
        <f t="shared" si="4"/>
        <v>2014</v>
      </c>
      <c r="E313" s="176" t="s">
        <v>1372</v>
      </c>
      <c r="F313" s="176" t="s">
        <v>1373</v>
      </c>
      <c r="G313" s="190"/>
      <c r="H313" s="187" t="s">
        <v>1010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1247</v>
      </c>
      <c r="D314" s="182">
        <f t="shared" si="4"/>
        <v>2014</v>
      </c>
      <c r="E314" s="176" t="s">
        <v>1374</v>
      </c>
      <c r="F314" s="176" t="s">
        <v>1375</v>
      </c>
      <c r="G314" s="190"/>
      <c r="H314" s="187" t="s">
        <v>1010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1247</v>
      </c>
      <c r="D315" s="182">
        <f t="shared" si="4"/>
        <v>2014</v>
      </c>
      <c r="E315" s="176" t="s">
        <v>1376</v>
      </c>
      <c r="F315" s="176" t="s">
        <v>1377</v>
      </c>
      <c r="G315" s="190"/>
      <c r="H315" s="187" t="s">
        <v>1010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1247</v>
      </c>
      <c r="D316" s="182">
        <f t="shared" si="4"/>
        <v>2014</v>
      </c>
      <c r="E316" s="176" t="s">
        <v>1378</v>
      </c>
      <c r="F316" s="176" t="s">
        <v>1379</v>
      </c>
      <c r="G316" s="190" t="s">
        <v>1380</v>
      </c>
      <c r="H316" s="187" t="s">
        <v>1010</v>
      </c>
      <c r="I316" s="224">
        <f>DTP!E69</f>
        <v>24034927.764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1247</v>
      </c>
      <c r="D317" s="182">
        <f t="shared" si="4"/>
        <v>2014</v>
      </c>
      <c r="E317" s="176" t="s">
        <v>1381</v>
      </c>
      <c r="F317" s="176" t="s">
        <v>1382</v>
      </c>
      <c r="G317" s="190" t="s">
        <v>1383</v>
      </c>
      <c r="H317" s="187" t="s">
        <v>1010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1247</v>
      </c>
      <c r="D318" s="182">
        <f t="shared" si="4"/>
        <v>2014</v>
      </c>
      <c r="E318" s="176" t="s">
        <v>1384</v>
      </c>
      <c r="F318" s="176" t="s">
        <v>1385</v>
      </c>
      <c r="G318" s="190" t="s">
        <v>1386</v>
      </c>
      <c r="H318" s="187" t="s">
        <v>1010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15">
      <c r="A319" s="181"/>
      <c r="B319" s="182">
        <v>6</v>
      </c>
      <c r="C319" s="176" t="s">
        <v>1387</v>
      </c>
      <c r="D319" s="182">
        <f t="shared" si="4"/>
        <v>2014</v>
      </c>
      <c r="E319" s="176" t="s">
        <v>1388</v>
      </c>
      <c r="F319" s="176" t="s">
        <v>1389</v>
      </c>
      <c r="G319" s="190" t="s">
        <v>315</v>
      </c>
      <c r="H319" s="191" t="s">
        <v>970</v>
      </c>
      <c r="I319" s="220" t="str">
        <f>DTP!D24</f>
        <v>,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1387</v>
      </c>
      <c r="D320" s="182">
        <f t="shared" si="4"/>
        <v>2014</v>
      </c>
      <c r="E320" s="176" t="s">
        <v>1390</v>
      </c>
      <c r="F320" s="176" t="s">
        <v>1391</v>
      </c>
      <c r="G320" s="190" t="s">
        <v>315</v>
      </c>
      <c r="H320" s="191" t="s">
        <v>970</v>
      </c>
      <c r="I320" s="220" t="str">
        <f>DTP!D25</f>
        <v>,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1387</v>
      </c>
      <c r="D321" s="182">
        <f t="shared" si="4"/>
        <v>2014</v>
      </c>
      <c r="E321" s="176" t="s">
        <v>1392</v>
      </c>
      <c r="F321" s="176" t="s">
        <v>1393</v>
      </c>
      <c r="G321" s="190" t="s">
        <v>315</v>
      </c>
      <c r="H321" s="191" t="s">
        <v>970</v>
      </c>
      <c r="I321" s="220" t="str">
        <f>DTP!D26</f>
        <v>,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1387</v>
      </c>
      <c r="D322" s="182">
        <f t="shared" si="4"/>
        <v>2014</v>
      </c>
      <c r="E322" s="176" t="s">
        <v>1394</v>
      </c>
      <c r="F322" s="176" t="s">
        <v>1395</v>
      </c>
      <c r="G322" s="190" t="s">
        <v>315</v>
      </c>
      <c r="H322" s="191" t="s">
        <v>970</v>
      </c>
      <c r="I322" s="220" t="str">
        <f>DTP!D27</f>
        <v>,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1387</v>
      </c>
      <c r="D323" s="182">
        <f t="shared" si="4"/>
        <v>2014</v>
      </c>
      <c r="E323" s="176" t="s">
        <v>1396</v>
      </c>
      <c r="F323" s="176" t="s">
        <v>1397</v>
      </c>
      <c r="G323" s="190" t="s">
        <v>315</v>
      </c>
      <c r="H323" s="191" t="s">
        <v>970</v>
      </c>
      <c r="I323" s="220" t="str">
        <f>DTP!D28</f>
        <v>,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1387</v>
      </c>
      <c r="D324" s="182">
        <f t="shared" si="4"/>
        <v>2014</v>
      </c>
      <c r="E324" s="176" t="s">
        <v>1398</v>
      </c>
      <c r="F324" s="176" t="s">
        <v>1399</v>
      </c>
      <c r="G324" s="190" t="s">
        <v>315</v>
      </c>
      <c r="H324" s="191" t="s">
        <v>970</v>
      </c>
      <c r="I324" s="220" t="str">
        <f>DTP!D29</f>
        <v>,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1387</v>
      </c>
      <c r="D325" s="182">
        <f t="shared" si="4"/>
        <v>2014</v>
      </c>
      <c r="E325" s="176" t="s">
        <v>1400</v>
      </c>
      <c r="F325" s="176" t="s">
        <v>1401</v>
      </c>
      <c r="G325" s="190" t="s">
        <v>315</v>
      </c>
      <c r="H325" s="191" t="s">
        <v>970</v>
      </c>
      <c r="I325" s="220" t="str">
        <f>DTP!D30</f>
        <v>,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1387</v>
      </c>
      <c r="D326" s="182">
        <f t="shared" si="4"/>
        <v>2014</v>
      </c>
      <c r="E326" s="176" t="s">
        <v>1402</v>
      </c>
      <c r="F326" s="176" t="s">
        <v>1403</v>
      </c>
      <c r="G326" s="190" t="s">
        <v>315</v>
      </c>
      <c r="H326" s="191" t="s">
        <v>970</v>
      </c>
      <c r="I326" s="220" t="str">
        <f>DTP!D31</f>
        <v>,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1387</v>
      </c>
      <c r="D327" s="182">
        <f t="shared" si="4"/>
        <v>2014</v>
      </c>
      <c r="E327" s="176" t="s">
        <v>1404</v>
      </c>
      <c r="F327" s="176" t="s">
        <v>1405</v>
      </c>
      <c r="G327" s="190" t="s">
        <v>315</v>
      </c>
      <c r="H327" s="191" t="s">
        <v>970</v>
      </c>
      <c r="I327" s="220" t="str">
        <f>DTP!D32</f>
        <v>,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1387</v>
      </c>
      <c r="D328" s="182">
        <f t="shared" si="4"/>
        <v>2014</v>
      </c>
      <c r="E328" s="176" t="s">
        <v>1406</v>
      </c>
      <c r="F328" s="176" t="s">
        <v>1407</v>
      </c>
      <c r="G328" s="190" t="s">
        <v>315</v>
      </c>
      <c r="H328" s="191" t="s">
        <v>970</v>
      </c>
      <c r="I328" s="220" t="str">
        <f>DTP!D33</f>
        <v>,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15">
      <c r="A329" s="181"/>
      <c r="B329" s="182">
        <v>6</v>
      </c>
      <c r="C329" s="176" t="s">
        <v>1387</v>
      </c>
      <c r="D329" s="182">
        <f t="shared" si="4"/>
        <v>2014</v>
      </c>
      <c r="E329" s="176" t="s">
        <v>1408</v>
      </c>
      <c r="F329" s="176" t="s">
        <v>1409</v>
      </c>
      <c r="G329" s="190" t="s">
        <v>315</v>
      </c>
      <c r="H329" s="191" t="s">
        <v>970</v>
      </c>
      <c r="I329" s="220" t="str">
        <f>DTP!D42</f>
        <v>,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1387</v>
      </c>
      <c r="D330" s="182">
        <f aca="true" t="shared" si="5" ref="D330:D393">$D$3</f>
        <v>2014</v>
      </c>
      <c r="E330" s="176" t="s">
        <v>1410</v>
      </c>
      <c r="F330" s="176" t="s">
        <v>1411</v>
      </c>
      <c r="G330" s="190" t="s">
        <v>315</v>
      </c>
      <c r="H330" s="191" t="s">
        <v>970</v>
      </c>
      <c r="I330" s="220" t="str">
        <f>DTP!D43</f>
        <v>,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1387</v>
      </c>
      <c r="D331" s="182">
        <f t="shared" si="5"/>
        <v>2014</v>
      </c>
      <c r="E331" s="176" t="s">
        <v>1412</v>
      </c>
      <c r="F331" s="176" t="s">
        <v>1413</v>
      </c>
      <c r="G331" s="190" t="s">
        <v>315</v>
      </c>
      <c r="H331" s="191" t="s">
        <v>970</v>
      </c>
      <c r="I331" s="220" t="str">
        <f>DTP!D44</f>
        <v>,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1387</v>
      </c>
      <c r="D332" s="182">
        <f t="shared" si="5"/>
        <v>2014</v>
      </c>
      <c r="E332" s="176" t="s">
        <v>1414</v>
      </c>
      <c r="F332" s="176" t="s">
        <v>1415</v>
      </c>
      <c r="G332" s="190" t="s">
        <v>315</v>
      </c>
      <c r="H332" s="191" t="s">
        <v>970</v>
      </c>
      <c r="I332" s="220" t="str">
        <f>DTP!D45</f>
        <v>,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1387</v>
      </c>
      <c r="D333" s="182">
        <f t="shared" si="5"/>
        <v>2014</v>
      </c>
      <c r="E333" s="176" t="s">
        <v>1416</v>
      </c>
      <c r="F333" s="176" t="s">
        <v>1417</v>
      </c>
      <c r="G333" s="190" t="s">
        <v>315</v>
      </c>
      <c r="H333" s="191" t="s">
        <v>970</v>
      </c>
      <c r="I333" s="220" t="str">
        <f>DTP!D46</f>
        <v>,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1387</v>
      </c>
      <c r="D334" s="182">
        <f t="shared" si="5"/>
        <v>2014</v>
      </c>
      <c r="E334" s="176" t="s">
        <v>1418</v>
      </c>
      <c r="F334" s="176" t="s">
        <v>1419</v>
      </c>
      <c r="G334" s="190" t="s">
        <v>315</v>
      </c>
      <c r="H334" s="191" t="s">
        <v>970</v>
      </c>
      <c r="I334" s="220" t="str">
        <f>DTP!D47</f>
        <v>,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1387</v>
      </c>
      <c r="D335" s="182">
        <f t="shared" si="5"/>
        <v>2014</v>
      </c>
      <c r="E335" s="176" t="s">
        <v>1420</v>
      </c>
      <c r="F335" s="176" t="s">
        <v>1421</v>
      </c>
      <c r="G335" s="190" t="s">
        <v>315</v>
      </c>
      <c r="H335" s="191" t="s">
        <v>970</v>
      </c>
      <c r="I335" s="220" t="str">
        <f>DTP!D48</f>
        <v>,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1387</v>
      </c>
      <c r="D336" s="182">
        <f t="shared" si="5"/>
        <v>2014</v>
      </c>
      <c r="E336" s="176" t="s">
        <v>1422</v>
      </c>
      <c r="F336" s="176" t="s">
        <v>1423</v>
      </c>
      <c r="G336" s="190" t="s">
        <v>315</v>
      </c>
      <c r="H336" s="191" t="s">
        <v>970</v>
      </c>
      <c r="I336" s="220" t="str">
        <f>DTP!D49</f>
        <v>,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1387</v>
      </c>
      <c r="D337" s="182">
        <f t="shared" si="5"/>
        <v>2014</v>
      </c>
      <c r="E337" s="176" t="s">
        <v>1424</v>
      </c>
      <c r="F337" s="176" t="s">
        <v>1425</v>
      </c>
      <c r="G337" s="190" t="s">
        <v>315</v>
      </c>
      <c r="H337" s="191" t="s">
        <v>970</v>
      </c>
      <c r="I337" s="220" t="str">
        <f>DTP!D50</f>
        <v>,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1387</v>
      </c>
      <c r="D338" s="182">
        <f t="shared" si="5"/>
        <v>2014</v>
      </c>
      <c r="E338" s="176" t="s">
        <v>1426</v>
      </c>
      <c r="F338" s="176" t="s">
        <v>1427</v>
      </c>
      <c r="G338" s="190" t="s">
        <v>315</v>
      </c>
      <c r="H338" s="191" t="s">
        <v>970</v>
      </c>
      <c r="I338" s="220" t="str">
        <f>DTP!D51</f>
        <v>,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15">
      <c r="A339" s="181"/>
      <c r="B339" s="182">
        <v>6</v>
      </c>
      <c r="C339" s="176" t="s">
        <v>1387</v>
      </c>
      <c r="D339" s="182">
        <f t="shared" si="5"/>
        <v>2014</v>
      </c>
      <c r="E339" s="176" t="s">
        <v>1428</v>
      </c>
      <c r="F339" s="176" t="s">
        <v>1429</v>
      </c>
      <c r="G339" s="190" t="s">
        <v>315</v>
      </c>
      <c r="H339" s="191" t="s">
        <v>970</v>
      </c>
      <c r="I339" s="220" t="str">
        <f>DTP!D59</f>
        <v>,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15">
      <c r="A340" s="181"/>
      <c r="B340" s="182">
        <v>6</v>
      </c>
      <c r="C340" s="176" t="s">
        <v>1387</v>
      </c>
      <c r="D340" s="182">
        <f t="shared" si="5"/>
        <v>2014</v>
      </c>
      <c r="E340" s="176" t="s">
        <v>1430</v>
      </c>
      <c r="F340" s="176" t="s">
        <v>1431</v>
      </c>
      <c r="G340" s="190" t="s">
        <v>315</v>
      </c>
      <c r="H340" s="191" t="s">
        <v>970</v>
      </c>
      <c r="I340" s="220" t="str">
        <f>DTP!D60</f>
        <v>,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15">
      <c r="A341" s="181"/>
      <c r="B341" s="182">
        <v>6</v>
      </c>
      <c r="C341" s="176" t="s">
        <v>1387</v>
      </c>
      <c r="D341" s="182">
        <f t="shared" si="5"/>
        <v>2014</v>
      </c>
      <c r="E341" s="176" t="s">
        <v>1432</v>
      </c>
      <c r="F341" s="176" t="s">
        <v>1433</v>
      </c>
      <c r="G341" s="190" t="s">
        <v>315</v>
      </c>
      <c r="H341" s="191" t="s">
        <v>970</v>
      </c>
      <c r="I341" s="220" t="str">
        <f>DTP!D61</f>
        <v>,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1387</v>
      </c>
      <c r="D342" s="182">
        <f t="shared" si="5"/>
        <v>2014</v>
      </c>
      <c r="E342" s="176" t="s">
        <v>1434</v>
      </c>
      <c r="F342" s="176" t="s">
        <v>1435</v>
      </c>
      <c r="G342" s="190" t="s">
        <v>315</v>
      </c>
      <c r="H342" s="191" t="s">
        <v>970</v>
      </c>
      <c r="I342" s="220" t="str">
        <f>DTP!D62</f>
        <v>,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1387</v>
      </c>
      <c r="D343" s="182">
        <f t="shared" si="5"/>
        <v>2014</v>
      </c>
      <c r="E343" s="176" t="s">
        <v>1436</v>
      </c>
      <c r="F343" s="176" t="s">
        <v>1437</v>
      </c>
      <c r="G343" s="190" t="s">
        <v>315</v>
      </c>
      <c r="H343" s="191" t="s">
        <v>970</v>
      </c>
      <c r="I343" s="220" t="str">
        <f>DTP!D63</f>
        <v>,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1387</v>
      </c>
      <c r="D344" s="182">
        <f t="shared" si="5"/>
        <v>2014</v>
      </c>
      <c r="E344" s="176" t="s">
        <v>1438</v>
      </c>
      <c r="F344" s="176" t="s">
        <v>1439</v>
      </c>
      <c r="G344" s="190" t="s">
        <v>315</v>
      </c>
      <c r="H344" s="191" t="s">
        <v>970</v>
      </c>
      <c r="I344" s="220" t="str">
        <f>DTP!D64</f>
        <v>,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1387</v>
      </c>
      <c r="D345" s="182">
        <f t="shared" si="5"/>
        <v>2014</v>
      </c>
      <c r="E345" s="176" t="s">
        <v>1440</v>
      </c>
      <c r="F345" s="176" t="s">
        <v>1441</v>
      </c>
      <c r="G345" s="190" t="s">
        <v>315</v>
      </c>
      <c r="H345" s="191" t="s">
        <v>970</v>
      </c>
      <c r="I345" s="220" t="str">
        <f>DTP!D65</f>
        <v>,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1387</v>
      </c>
      <c r="D346" s="182">
        <f t="shared" si="5"/>
        <v>2014</v>
      </c>
      <c r="E346" s="176" t="s">
        <v>1442</v>
      </c>
      <c r="F346" s="176" t="s">
        <v>1443</v>
      </c>
      <c r="G346" s="190" t="s">
        <v>315</v>
      </c>
      <c r="H346" s="191" t="s">
        <v>970</v>
      </c>
      <c r="I346" s="220" t="str">
        <f>DTP!D66</f>
        <v>,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1387</v>
      </c>
      <c r="D347" s="182">
        <f t="shared" si="5"/>
        <v>2014</v>
      </c>
      <c r="E347" s="176" t="s">
        <v>1444</v>
      </c>
      <c r="F347" s="176" t="s">
        <v>1445</v>
      </c>
      <c r="G347" s="190" t="s">
        <v>315</v>
      </c>
      <c r="H347" s="191" t="s">
        <v>970</v>
      </c>
      <c r="I347" s="220" t="str">
        <f>DTP!D67</f>
        <v>,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1387</v>
      </c>
      <c r="D348" s="182">
        <f t="shared" si="5"/>
        <v>2014</v>
      </c>
      <c r="E348" s="176" t="s">
        <v>1446</v>
      </c>
      <c r="F348" s="176" t="s">
        <v>1447</v>
      </c>
      <c r="G348" s="190" t="s">
        <v>315</v>
      </c>
      <c r="H348" s="191" t="s">
        <v>970</v>
      </c>
      <c r="I348" s="220" t="str">
        <f>DTP!D68</f>
        <v>,</v>
      </c>
    </row>
    <row r="349" spans="1:9" ht="15">
      <c r="A349" s="181"/>
      <c r="B349" s="182">
        <v>8</v>
      </c>
      <c r="C349" s="176" t="s">
        <v>1448</v>
      </c>
      <c r="D349" s="182">
        <f t="shared" si="5"/>
        <v>2014</v>
      </c>
      <c r="E349" s="176" t="s">
        <v>1449</v>
      </c>
      <c r="F349" s="176" t="s">
        <v>1249</v>
      </c>
      <c r="G349" s="176" t="s">
        <v>1450</v>
      </c>
      <c r="H349" s="192" t="s">
        <v>1010</v>
      </c>
      <c r="I349" s="223">
        <f>DCL!E13</f>
        <v>0</v>
      </c>
    </row>
    <row r="350" spans="1:9" ht="15">
      <c r="A350" s="181"/>
      <c r="B350" s="182">
        <v>8</v>
      </c>
      <c r="C350" s="176" t="s">
        <v>1448</v>
      </c>
      <c r="D350" s="182">
        <f t="shared" si="5"/>
        <v>2014</v>
      </c>
      <c r="E350" s="176" t="s">
        <v>1451</v>
      </c>
      <c r="F350" s="176" t="s">
        <v>1252</v>
      </c>
      <c r="G350" s="176" t="s">
        <v>1452</v>
      </c>
      <c r="H350" s="192" t="s">
        <v>1010</v>
      </c>
      <c r="I350" s="223">
        <f>DCL!E14</f>
        <v>0</v>
      </c>
    </row>
    <row r="351" spans="1:9" ht="15">
      <c r="A351" s="181"/>
      <c r="B351" s="182">
        <v>8</v>
      </c>
      <c r="C351" s="176" t="s">
        <v>1448</v>
      </c>
      <c r="D351" s="182">
        <f t="shared" si="5"/>
        <v>2014</v>
      </c>
      <c r="E351" s="176" t="s">
        <v>1453</v>
      </c>
      <c r="F351" s="176" t="s">
        <v>1298</v>
      </c>
      <c r="G351" s="176" t="s">
        <v>1454</v>
      </c>
      <c r="H351" s="192" t="s">
        <v>1010</v>
      </c>
      <c r="I351" s="223">
        <f>DCL!E15</f>
        <v>0</v>
      </c>
    </row>
    <row r="352" spans="1:9" ht="15">
      <c r="A352" s="181"/>
      <c r="B352" s="182">
        <v>8</v>
      </c>
      <c r="C352" s="176" t="s">
        <v>1448</v>
      </c>
      <c r="D352" s="182">
        <f t="shared" si="5"/>
        <v>2014</v>
      </c>
      <c r="E352" s="176" t="s">
        <v>1457</v>
      </c>
      <c r="F352" s="176" t="s">
        <v>1301</v>
      </c>
      <c r="G352" s="176" t="s">
        <v>1458</v>
      </c>
      <c r="H352" s="192" t="s">
        <v>1010</v>
      </c>
      <c r="I352" s="223">
        <f>DCL!E16</f>
        <v>0</v>
      </c>
    </row>
    <row r="353" spans="1:9" ht="15">
      <c r="A353" s="181"/>
      <c r="B353" s="182">
        <v>8</v>
      </c>
      <c r="C353" s="176" t="s">
        <v>1448</v>
      </c>
      <c r="D353" s="182">
        <f t="shared" si="5"/>
        <v>2014</v>
      </c>
      <c r="E353" s="176" t="s">
        <v>1459</v>
      </c>
      <c r="F353" s="176" t="s">
        <v>1304</v>
      </c>
      <c r="G353" s="176" t="s">
        <v>1460</v>
      </c>
      <c r="H353" s="192" t="s">
        <v>1010</v>
      </c>
      <c r="I353" s="223">
        <f>DCL!E17</f>
        <v>0</v>
      </c>
    </row>
    <row r="354" spans="1:9" ht="15">
      <c r="A354" s="181"/>
      <c r="B354" s="182">
        <v>8</v>
      </c>
      <c r="C354" s="176" t="s">
        <v>1448</v>
      </c>
      <c r="D354" s="182">
        <f t="shared" si="5"/>
        <v>2014</v>
      </c>
      <c r="E354" s="176" t="s">
        <v>1461</v>
      </c>
      <c r="F354" s="176" t="s">
        <v>1306</v>
      </c>
      <c r="G354" s="176" t="s">
        <v>1462</v>
      </c>
      <c r="H354" s="192" t="s">
        <v>1010</v>
      </c>
      <c r="I354" s="223">
        <f>DCL!E18</f>
        <v>0</v>
      </c>
    </row>
    <row r="355" spans="1:9" ht="15">
      <c r="A355" s="181"/>
      <c r="B355" s="182">
        <v>8</v>
      </c>
      <c r="C355" s="176" t="s">
        <v>1448</v>
      </c>
      <c r="D355" s="182">
        <f t="shared" si="5"/>
        <v>2014</v>
      </c>
      <c r="E355" s="176" t="s">
        <v>1463</v>
      </c>
      <c r="F355" s="176" t="s">
        <v>1308</v>
      </c>
      <c r="G355" s="176" t="s">
        <v>1464</v>
      </c>
      <c r="H355" s="192" t="s">
        <v>1010</v>
      </c>
      <c r="I355" s="223">
        <f>DCL!E19</f>
        <v>0</v>
      </c>
    </row>
    <row r="356" spans="1:9" ht="15">
      <c r="A356" s="181"/>
      <c r="B356" s="182">
        <v>8</v>
      </c>
      <c r="C356" s="176" t="s">
        <v>1448</v>
      </c>
      <c r="D356" s="182">
        <f t="shared" si="5"/>
        <v>2014</v>
      </c>
      <c r="E356" s="176" t="s">
        <v>2280</v>
      </c>
      <c r="F356" s="176" t="s">
        <v>1310</v>
      </c>
      <c r="G356" s="176" t="s">
        <v>2278</v>
      </c>
      <c r="H356" s="192" t="s">
        <v>1010</v>
      </c>
      <c r="I356" s="223">
        <f>DCL!E20</f>
        <v>0</v>
      </c>
    </row>
    <row r="357" spans="1:9" ht="15">
      <c r="A357" s="181"/>
      <c r="B357" s="182">
        <v>8</v>
      </c>
      <c r="C357" s="176" t="s">
        <v>1448</v>
      </c>
      <c r="D357" s="182">
        <f t="shared" si="5"/>
        <v>2014</v>
      </c>
      <c r="E357" s="176" t="s">
        <v>1455</v>
      </c>
      <c r="F357" s="176" t="s">
        <v>1339</v>
      </c>
      <c r="G357" s="176" t="s">
        <v>1456</v>
      </c>
      <c r="H357" s="192" t="s">
        <v>1010</v>
      </c>
      <c r="I357" s="223">
        <f>DCL!E21</f>
        <v>0</v>
      </c>
    </row>
    <row r="358" spans="1:9" ht="15">
      <c r="A358" s="181"/>
      <c r="B358" s="182">
        <v>8</v>
      </c>
      <c r="C358" s="176" t="s">
        <v>1448</v>
      </c>
      <c r="D358" s="182">
        <f t="shared" si="5"/>
        <v>2014</v>
      </c>
      <c r="E358" s="176" t="s">
        <v>1465</v>
      </c>
      <c r="F358" s="176" t="s">
        <v>1535</v>
      </c>
      <c r="G358" s="176" t="s">
        <v>1466</v>
      </c>
      <c r="H358" s="192" t="s">
        <v>1010</v>
      </c>
      <c r="I358" s="223">
        <f>DCL!E22</f>
        <v>0</v>
      </c>
    </row>
    <row r="359" spans="1:9" ht="15">
      <c r="A359" s="181"/>
      <c r="B359" s="182">
        <v>8</v>
      </c>
      <c r="C359" s="176" t="s">
        <v>1448</v>
      </c>
      <c r="D359" s="182">
        <f t="shared" si="5"/>
        <v>2014</v>
      </c>
      <c r="E359" s="176" t="s">
        <v>1467</v>
      </c>
      <c r="F359" s="176" t="s">
        <v>1342</v>
      </c>
      <c r="G359" s="176" t="s">
        <v>1468</v>
      </c>
      <c r="H359" s="192" t="s">
        <v>1010</v>
      </c>
      <c r="I359" s="182">
        <v>0</v>
      </c>
    </row>
    <row r="360" spans="1:9" ht="15">
      <c r="A360" s="181"/>
      <c r="B360" s="182">
        <v>8</v>
      </c>
      <c r="C360" s="176" t="s">
        <v>1448</v>
      </c>
      <c r="D360" s="182">
        <f t="shared" si="5"/>
        <v>2014</v>
      </c>
      <c r="E360" s="176" t="s">
        <v>1469</v>
      </c>
      <c r="F360" s="176" t="s">
        <v>1345</v>
      </c>
      <c r="G360" s="176" t="s">
        <v>377</v>
      </c>
      <c r="H360" s="192" t="s">
        <v>1010</v>
      </c>
      <c r="I360" s="182">
        <v>0</v>
      </c>
    </row>
    <row r="361" spans="1:9" ht="15">
      <c r="A361" s="181"/>
      <c r="B361" s="182">
        <v>8</v>
      </c>
      <c r="C361" s="176" t="s">
        <v>1448</v>
      </c>
      <c r="D361" s="182">
        <f t="shared" si="5"/>
        <v>2014</v>
      </c>
      <c r="E361" s="176" t="s">
        <v>1470</v>
      </c>
      <c r="F361" s="176" t="s">
        <v>1347</v>
      </c>
      <c r="G361" s="176" t="s">
        <v>377</v>
      </c>
      <c r="H361" s="192" t="s">
        <v>1010</v>
      </c>
      <c r="I361" s="182">
        <v>0</v>
      </c>
    </row>
    <row r="362" spans="1:9" ht="15">
      <c r="A362" s="181"/>
      <c r="B362" s="182">
        <v>8</v>
      </c>
      <c r="C362" s="176" t="s">
        <v>1448</v>
      </c>
      <c r="D362" s="182">
        <f t="shared" si="5"/>
        <v>2014</v>
      </c>
      <c r="E362" s="176" t="s">
        <v>1471</v>
      </c>
      <c r="F362" s="176" t="s">
        <v>1350</v>
      </c>
      <c r="G362" s="176" t="s">
        <v>377</v>
      </c>
      <c r="H362" s="192" t="s">
        <v>1010</v>
      </c>
      <c r="I362" s="182">
        <v>0</v>
      </c>
    </row>
    <row r="363" spans="1:9" ht="15">
      <c r="A363" s="181"/>
      <c r="B363" s="182">
        <v>8</v>
      </c>
      <c r="C363" s="176" t="s">
        <v>1448</v>
      </c>
      <c r="D363" s="182">
        <f t="shared" si="5"/>
        <v>2014</v>
      </c>
      <c r="E363" s="176" t="s">
        <v>1472</v>
      </c>
      <c r="F363" s="176" t="s">
        <v>1353</v>
      </c>
      <c r="G363" s="176" t="s">
        <v>377</v>
      </c>
      <c r="H363" s="192" t="s">
        <v>1010</v>
      </c>
      <c r="I363" s="182">
        <v>0</v>
      </c>
    </row>
    <row r="364" spans="1:9" ht="15">
      <c r="A364" s="181"/>
      <c r="B364" s="182">
        <v>8</v>
      </c>
      <c r="C364" s="176" t="s">
        <v>1448</v>
      </c>
      <c r="D364" s="182">
        <f t="shared" si="5"/>
        <v>2014</v>
      </c>
      <c r="E364" s="176" t="s">
        <v>1473</v>
      </c>
      <c r="F364" s="176" t="s">
        <v>1356</v>
      </c>
      <c r="G364" s="176" t="s">
        <v>377</v>
      </c>
      <c r="H364" s="192" t="s">
        <v>1010</v>
      </c>
      <c r="I364" s="182">
        <v>0</v>
      </c>
    </row>
    <row r="365" spans="1:9" ht="15">
      <c r="A365" s="181"/>
      <c r="B365" s="182">
        <v>8</v>
      </c>
      <c r="C365" s="176" t="s">
        <v>1448</v>
      </c>
      <c r="D365" s="182">
        <f t="shared" si="5"/>
        <v>2014</v>
      </c>
      <c r="E365" s="176" t="s">
        <v>1474</v>
      </c>
      <c r="F365" s="176" t="s">
        <v>1379</v>
      </c>
      <c r="G365" s="176" t="s">
        <v>1475</v>
      </c>
      <c r="H365" s="192" t="s">
        <v>1010</v>
      </c>
      <c r="I365" s="182">
        <v>0</v>
      </c>
    </row>
    <row r="366" spans="1:9" ht="15">
      <c r="A366" s="181"/>
      <c r="B366" s="182">
        <v>8</v>
      </c>
      <c r="C366" s="176" t="s">
        <v>1448</v>
      </c>
      <c r="D366" s="182">
        <f t="shared" si="5"/>
        <v>2014</v>
      </c>
      <c r="E366" s="176" t="s">
        <v>1476</v>
      </c>
      <c r="F366" s="176" t="s">
        <v>1382</v>
      </c>
      <c r="G366" s="176" t="s">
        <v>1477</v>
      </c>
      <c r="H366" s="192" t="s">
        <v>1010</v>
      </c>
      <c r="I366" s="223">
        <f>DCL!E23</f>
        <v>0</v>
      </c>
    </row>
    <row r="367" spans="1:9" ht="15">
      <c r="A367" s="181"/>
      <c r="B367" s="182">
        <v>8</v>
      </c>
      <c r="C367" s="176" t="s">
        <v>1448</v>
      </c>
      <c r="D367" s="182">
        <f t="shared" si="5"/>
        <v>2014</v>
      </c>
      <c r="E367" s="176" t="s">
        <v>1478</v>
      </c>
      <c r="F367" s="176" t="s">
        <v>1479</v>
      </c>
      <c r="G367" s="176" t="s">
        <v>1480</v>
      </c>
      <c r="H367" s="192" t="s">
        <v>1010</v>
      </c>
      <c r="I367" s="223">
        <f>DCL!E24</f>
        <v>0</v>
      </c>
    </row>
    <row r="368" spans="1:9" ht="15">
      <c r="A368" s="181"/>
      <c r="B368" s="182">
        <v>8</v>
      </c>
      <c r="C368" s="176" t="s">
        <v>1448</v>
      </c>
      <c r="D368" s="182">
        <f t="shared" si="5"/>
        <v>2014</v>
      </c>
      <c r="E368" s="176" t="s">
        <v>1481</v>
      </c>
      <c r="F368" s="176" t="s">
        <v>1482</v>
      </c>
      <c r="G368" s="176" t="s">
        <v>1483</v>
      </c>
      <c r="H368" s="192" t="s">
        <v>1010</v>
      </c>
      <c r="I368" s="223">
        <f>DCL!E25</f>
        <v>0</v>
      </c>
    </row>
    <row r="369" spans="1:9" ht="15">
      <c r="A369" s="181"/>
      <c r="B369" s="182">
        <v>8</v>
      </c>
      <c r="C369" s="176" t="s">
        <v>1448</v>
      </c>
      <c r="D369" s="182">
        <f t="shared" si="5"/>
        <v>2014</v>
      </c>
      <c r="E369" s="176" t="s">
        <v>1484</v>
      </c>
      <c r="F369" s="176" t="s">
        <v>1485</v>
      </c>
      <c r="G369" s="176" t="s">
        <v>1486</v>
      </c>
      <c r="H369" s="192" t="s">
        <v>1010</v>
      </c>
      <c r="I369" s="223">
        <f>DCL!E26</f>
        <v>0</v>
      </c>
    </row>
    <row r="370" spans="1:9" ht="15">
      <c r="A370" s="181"/>
      <c r="B370" s="182">
        <v>8</v>
      </c>
      <c r="C370" s="176" t="s">
        <v>1448</v>
      </c>
      <c r="D370" s="182">
        <f t="shared" si="5"/>
        <v>2014</v>
      </c>
      <c r="E370" s="176" t="s">
        <v>1487</v>
      </c>
      <c r="F370" s="176" t="s">
        <v>1385</v>
      </c>
      <c r="G370" s="176" t="s">
        <v>1488</v>
      </c>
      <c r="H370" s="192" t="s">
        <v>1010</v>
      </c>
      <c r="I370" s="223">
        <f>DCL!E27</f>
        <v>0</v>
      </c>
    </row>
    <row r="371" spans="1:9" ht="15">
      <c r="A371" s="181"/>
      <c r="B371" s="182">
        <v>8</v>
      </c>
      <c r="C371" s="176" t="s">
        <v>1448</v>
      </c>
      <c r="D371" s="182">
        <f t="shared" si="5"/>
        <v>2014</v>
      </c>
      <c r="E371" s="176" t="s">
        <v>1489</v>
      </c>
      <c r="F371" s="176" t="s">
        <v>1490</v>
      </c>
      <c r="G371" s="176" t="s">
        <v>1491</v>
      </c>
      <c r="H371" s="192" t="s">
        <v>1010</v>
      </c>
      <c r="I371" s="182">
        <v>0</v>
      </c>
    </row>
    <row r="372" spans="1:9" ht="15">
      <c r="A372" s="181"/>
      <c r="B372" s="182">
        <v>8</v>
      </c>
      <c r="C372" s="176" t="s">
        <v>1448</v>
      </c>
      <c r="D372" s="182">
        <f t="shared" si="5"/>
        <v>2014</v>
      </c>
      <c r="E372" s="176" t="s">
        <v>1492</v>
      </c>
      <c r="F372" s="176" t="s">
        <v>1493</v>
      </c>
      <c r="G372" s="176" t="s">
        <v>1494</v>
      </c>
      <c r="H372" s="192" t="s">
        <v>1010</v>
      </c>
      <c r="I372" s="182">
        <v>0</v>
      </c>
    </row>
    <row r="373" spans="1:9" ht="15">
      <c r="A373" s="181"/>
      <c r="B373" s="182">
        <v>8</v>
      </c>
      <c r="C373" s="176" t="s">
        <v>1448</v>
      </c>
      <c r="D373" s="182">
        <f t="shared" si="5"/>
        <v>2014</v>
      </c>
      <c r="E373" s="176" t="s">
        <v>1495</v>
      </c>
      <c r="F373" s="176" t="s">
        <v>1496</v>
      </c>
      <c r="G373" s="176" t="s">
        <v>1497</v>
      </c>
      <c r="H373" s="192" t="s">
        <v>1010</v>
      </c>
      <c r="I373" s="182">
        <v>0</v>
      </c>
    </row>
    <row r="374" spans="1:9" ht="15">
      <c r="A374" s="181"/>
      <c r="B374" s="182">
        <v>8</v>
      </c>
      <c r="C374" s="176" t="s">
        <v>1448</v>
      </c>
      <c r="D374" s="182">
        <f t="shared" si="5"/>
        <v>2014</v>
      </c>
      <c r="E374" s="176" t="s">
        <v>1498</v>
      </c>
      <c r="F374" s="176" t="s">
        <v>1499</v>
      </c>
      <c r="G374" s="176" t="s">
        <v>1500</v>
      </c>
      <c r="H374" s="192" t="s">
        <v>1010</v>
      </c>
      <c r="I374" s="182">
        <v>0</v>
      </c>
    </row>
    <row r="375" spans="1:9" ht="15">
      <c r="A375" s="181"/>
      <c r="B375" s="182">
        <v>8</v>
      </c>
      <c r="C375" s="176" t="s">
        <v>1448</v>
      </c>
      <c r="D375" s="182">
        <f t="shared" si="5"/>
        <v>2014</v>
      </c>
      <c r="E375" s="176" t="s">
        <v>1501</v>
      </c>
      <c r="F375" s="176" t="s">
        <v>1502</v>
      </c>
      <c r="G375" s="176" t="s">
        <v>1503</v>
      </c>
      <c r="H375" s="192" t="s">
        <v>1010</v>
      </c>
      <c r="I375" s="182">
        <v>0</v>
      </c>
    </row>
    <row r="376" spans="1:9" ht="15">
      <c r="A376" s="181"/>
      <c r="B376" s="182">
        <v>8</v>
      </c>
      <c r="C376" s="176" t="s">
        <v>1448</v>
      </c>
      <c r="D376" s="182">
        <f t="shared" si="5"/>
        <v>2014</v>
      </c>
      <c r="E376" s="176" t="s">
        <v>1504</v>
      </c>
      <c r="F376" s="176" t="s">
        <v>1505</v>
      </c>
      <c r="G376" s="190" t="s">
        <v>315</v>
      </c>
      <c r="H376" s="193" t="s">
        <v>970</v>
      </c>
      <c r="I376" s="182">
        <v>0</v>
      </c>
    </row>
    <row r="377" spans="1:9" ht="15">
      <c r="A377" s="181"/>
      <c r="B377" s="182">
        <v>8</v>
      </c>
      <c r="C377" s="176" t="s">
        <v>1448</v>
      </c>
      <c r="D377" s="182">
        <f t="shared" si="5"/>
        <v>2014</v>
      </c>
      <c r="E377" s="176" t="s">
        <v>1506</v>
      </c>
      <c r="F377" s="176" t="s">
        <v>1507</v>
      </c>
      <c r="G377" s="190" t="s">
        <v>315</v>
      </c>
      <c r="H377" s="193" t="s">
        <v>970</v>
      </c>
      <c r="I377" s="182">
        <v>0</v>
      </c>
    </row>
    <row r="378" spans="1:9" ht="15">
      <c r="A378" s="181"/>
      <c r="B378" s="182">
        <v>8</v>
      </c>
      <c r="C378" s="176" t="s">
        <v>1448</v>
      </c>
      <c r="D378" s="182">
        <f t="shared" si="5"/>
        <v>2014</v>
      </c>
      <c r="E378" s="176" t="s">
        <v>1508</v>
      </c>
      <c r="F378" s="176" t="s">
        <v>1509</v>
      </c>
      <c r="G378" s="190" t="s">
        <v>315</v>
      </c>
      <c r="H378" s="193" t="s">
        <v>970</v>
      </c>
      <c r="I378" s="182">
        <v>0</v>
      </c>
    </row>
    <row r="379" spans="1:161" ht="15">
      <c r="A379" s="181"/>
      <c r="B379" s="182">
        <v>8</v>
      </c>
      <c r="C379" s="176" t="s">
        <v>1448</v>
      </c>
      <c r="D379" s="182">
        <f t="shared" si="5"/>
        <v>2014</v>
      </c>
      <c r="E379" s="176" t="s">
        <v>1510</v>
      </c>
      <c r="F379" s="176" t="s">
        <v>1511</v>
      </c>
      <c r="G379" s="190" t="s">
        <v>315</v>
      </c>
      <c r="H379" s="193" t="s">
        <v>970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1448</v>
      </c>
      <c r="D380" s="182">
        <f t="shared" si="5"/>
        <v>2014</v>
      </c>
      <c r="E380" s="176" t="s">
        <v>1512</v>
      </c>
      <c r="F380" s="176" t="s">
        <v>1513</v>
      </c>
      <c r="G380" s="190" t="s">
        <v>315</v>
      </c>
      <c r="H380" s="193" t="s">
        <v>970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1514</v>
      </c>
      <c r="D381" s="182">
        <f t="shared" si="5"/>
        <v>2014</v>
      </c>
      <c r="E381" s="176" t="s">
        <v>1515</v>
      </c>
      <c r="F381" s="176" t="s">
        <v>1249</v>
      </c>
      <c r="G381" s="176" t="s">
        <v>1516</v>
      </c>
      <c r="H381" s="194" t="s">
        <v>1010</v>
      </c>
      <c r="I381" s="224">
        <f>'Limite Educação'!E13</f>
        <v>9778562.190000001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1514</v>
      </c>
      <c r="D382" s="182">
        <f t="shared" si="5"/>
        <v>2014</v>
      </c>
      <c r="E382" s="176" t="s">
        <v>1517</v>
      </c>
      <c r="F382" s="176" t="s">
        <v>1252</v>
      </c>
      <c r="G382" s="176" t="s">
        <v>360</v>
      </c>
      <c r="H382" s="194" t="s">
        <v>1010</v>
      </c>
      <c r="I382" s="224">
        <f>'Limite Educação'!E14</f>
        <v>187382.97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1514</v>
      </c>
      <c r="D383" s="182">
        <f t="shared" si="5"/>
        <v>2014</v>
      </c>
      <c r="E383" s="176" t="s">
        <v>1518</v>
      </c>
      <c r="F383" s="176" t="s">
        <v>1519</v>
      </c>
      <c r="G383" s="176" t="s">
        <v>1520</v>
      </c>
      <c r="H383" s="194" t="s">
        <v>1010</v>
      </c>
      <c r="I383" s="224">
        <f>'Limite Educação'!E15</f>
        <v>187382.97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1514</v>
      </c>
      <c r="D384" s="182">
        <f t="shared" si="5"/>
        <v>2014</v>
      </c>
      <c r="E384" s="176" t="s">
        <v>1521</v>
      </c>
      <c r="F384" s="176" t="s">
        <v>1257</v>
      </c>
      <c r="G384" s="176" t="s">
        <v>1522</v>
      </c>
      <c r="H384" s="194" t="s">
        <v>1010</v>
      </c>
      <c r="I384" s="224">
        <f>'Limite Educação'!E16</f>
        <v>0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1514</v>
      </c>
      <c r="D385" s="182">
        <f t="shared" si="5"/>
        <v>2014</v>
      </c>
      <c r="E385" s="176" t="s">
        <v>1523</v>
      </c>
      <c r="F385" s="176" t="s">
        <v>1259</v>
      </c>
      <c r="G385" s="176" t="s">
        <v>1524</v>
      </c>
      <c r="H385" s="194" t="s">
        <v>1010</v>
      </c>
      <c r="I385" s="224">
        <f>'Limite Educação'!E17</f>
        <v>0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1514</v>
      </c>
      <c r="D386" s="182">
        <f t="shared" si="5"/>
        <v>2014</v>
      </c>
      <c r="E386" s="176" t="s">
        <v>1525</v>
      </c>
      <c r="F386" s="176" t="s">
        <v>1298</v>
      </c>
      <c r="G386" s="176" t="s">
        <v>359</v>
      </c>
      <c r="H386" s="194" t="s">
        <v>1010</v>
      </c>
      <c r="I386" s="224">
        <f>'Limite Educação'!E18</f>
        <v>9591179.22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1514</v>
      </c>
      <c r="D387" s="182">
        <f t="shared" si="5"/>
        <v>2014</v>
      </c>
      <c r="E387" s="176" t="s">
        <v>1526</v>
      </c>
      <c r="F387" s="176" t="s">
        <v>1301</v>
      </c>
      <c r="G387" s="176" t="s">
        <v>1527</v>
      </c>
      <c r="H387" s="194" t="s">
        <v>1010</v>
      </c>
      <c r="I387" s="224">
        <f>'Limite Educação'!E19</f>
        <v>9591179.22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1514</v>
      </c>
      <c r="D388" s="182">
        <f t="shared" si="5"/>
        <v>2014</v>
      </c>
      <c r="E388" s="176" t="s">
        <v>1528</v>
      </c>
      <c r="F388" s="176" t="s">
        <v>1304</v>
      </c>
      <c r="G388" s="176" t="s">
        <v>1529</v>
      </c>
      <c r="H388" s="194" t="s">
        <v>1010</v>
      </c>
      <c r="I388" s="224">
        <f>'Limite Educação'!E20</f>
        <v>0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1514</v>
      </c>
      <c r="D389" s="182">
        <f t="shared" si="5"/>
        <v>2014</v>
      </c>
      <c r="E389" s="176" t="s">
        <v>1530</v>
      </c>
      <c r="F389" s="176" t="s">
        <v>1306</v>
      </c>
      <c r="G389" s="176" t="s">
        <v>1531</v>
      </c>
      <c r="H389" s="194" t="s">
        <v>1010</v>
      </c>
      <c r="I389" s="224">
        <f>'Limite Educação'!E21</f>
        <v>0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1514</v>
      </c>
      <c r="D390" s="182">
        <f t="shared" si="5"/>
        <v>2014</v>
      </c>
      <c r="E390" s="176" t="s">
        <v>1532</v>
      </c>
      <c r="F390" s="176" t="s">
        <v>1339</v>
      </c>
      <c r="G390" s="176" t="s">
        <v>1533</v>
      </c>
      <c r="H390" s="194" t="s">
        <v>1010</v>
      </c>
      <c r="I390" s="224">
        <f>'Limite Educação'!E22</f>
        <v>0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1514</v>
      </c>
      <c r="D391" s="182">
        <f t="shared" si="5"/>
        <v>2014</v>
      </c>
      <c r="E391" s="176" t="s">
        <v>1534</v>
      </c>
      <c r="F391" s="176" t="s">
        <v>1535</v>
      </c>
      <c r="G391" s="176" t="s">
        <v>1536</v>
      </c>
      <c r="H391" s="194" t="s">
        <v>1010</v>
      </c>
      <c r="I391" s="224">
        <f>'Limite Educação'!E23</f>
        <v>0</v>
      </c>
      <c r="K391" s="189"/>
    </row>
    <row r="392" spans="1:11" ht="15">
      <c r="A392" s="181"/>
      <c r="B392" s="182">
        <v>11</v>
      </c>
      <c r="C392" s="176" t="s">
        <v>1514</v>
      </c>
      <c r="D392" s="182">
        <f t="shared" si="5"/>
        <v>2014</v>
      </c>
      <c r="E392" s="176" t="s">
        <v>1537</v>
      </c>
      <c r="F392" s="176" t="s">
        <v>1538</v>
      </c>
      <c r="G392" s="176" t="s">
        <v>1539</v>
      </c>
      <c r="H392" s="194" t="s">
        <v>1010</v>
      </c>
      <c r="I392" s="224">
        <f>'Limite Educação'!E24</f>
        <v>0</v>
      </c>
      <c r="K392" s="189"/>
    </row>
    <row r="393" spans="1:11" ht="15">
      <c r="A393" s="181"/>
      <c r="B393" s="182">
        <v>11</v>
      </c>
      <c r="C393" s="176" t="s">
        <v>1514</v>
      </c>
      <c r="D393" s="182">
        <f t="shared" si="5"/>
        <v>2014</v>
      </c>
      <c r="E393" s="176" t="s">
        <v>1540</v>
      </c>
      <c r="F393" s="176" t="s">
        <v>1541</v>
      </c>
      <c r="G393" s="176" t="s">
        <v>662</v>
      </c>
      <c r="H393" s="194" t="s">
        <v>1010</v>
      </c>
      <c r="I393" s="224">
        <f>'Limite Educação'!E25</f>
        <v>0</v>
      </c>
      <c r="K393" s="189"/>
    </row>
    <row r="394" spans="1:11" ht="15">
      <c r="A394" s="181"/>
      <c r="B394" s="182">
        <v>11</v>
      </c>
      <c r="C394" s="176" t="s">
        <v>1514</v>
      </c>
      <c r="D394" s="182">
        <f aca="true" t="shared" si="6" ref="D394:D457">$D$3</f>
        <v>2014</v>
      </c>
      <c r="E394" s="176" t="s">
        <v>1542</v>
      </c>
      <c r="F394" s="176" t="s">
        <v>1543</v>
      </c>
      <c r="G394" s="176" t="s">
        <v>1544</v>
      </c>
      <c r="H394" s="194" t="s">
        <v>1010</v>
      </c>
      <c r="I394" s="224">
        <f>'Limite Educação'!E26</f>
        <v>0</v>
      </c>
      <c r="K394" s="189"/>
    </row>
    <row r="395" spans="1:11" ht="15">
      <c r="A395" s="181"/>
      <c r="B395" s="182">
        <v>11</v>
      </c>
      <c r="C395" s="176" t="s">
        <v>1514</v>
      </c>
      <c r="D395" s="182">
        <f t="shared" si="6"/>
        <v>2014</v>
      </c>
      <c r="E395" s="176" t="s">
        <v>1545</v>
      </c>
      <c r="F395" s="176" t="s">
        <v>1546</v>
      </c>
      <c r="G395" s="176" t="s">
        <v>1547</v>
      </c>
      <c r="H395" s="194" t="s">
        <v>1010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1514</v>
      </c>
      <c r="D396" s="182">
        <f t="shared" si="6"/>
        <v>2014</v>
      </c>
      <c r="E396" s="176" t="s">
        <v>1548</v>
      </c>
      <c r="F396" s="176" t="s">
        <v>1549</v>
      </c>
      <c r="G396" s="176" t="s">
        <v>1550</v>
      </c>
      <c r="H396" s="194" t="s">
        <v>1010</v>
      </c>
      <c r="I396" s="224">
        <f>'Limite Educação'!E28</f>
        <v>0</v>
      </c>
      <c r="K396" s="189"/>
    </row>
    <row r="397" spans="1:11" ht="15">
      <c r="A397" s="181"/>
      <c r="B397" s="182">
        <v>11</v>
      </c>
      <c r="C397" s="176" t="s">
        <v>1514</v>
      </c>
      <c r="D397" s="182">
        <f t="shared" si="6"/>
        <v>2014</v>
      </c>
      <c r="E397" s="176" t="s">
        <v>1551</v>
      </c>
      <c r="F397" s="176" t="s">
        <v>1552</v>
      </c>
      <c r="G397" s="176"/>
      <c r="H397" s="194" t="s">
        <v>1010</v>
      </c>
      <c r="I397" s="224">
        <f>'Limite Educação'!E29</f>
        <v>0</v>
      </c>
      <c r="K397" s="189"/>
    </row>
    <row r="398" spans="1:11" ht="15">
      <c r="A398" s="181"/>
      <c r="B398" s="182">
        <v>11</v>
      </c>
      <c r="C398" s="176" t="s">
        <v>1514</v>
      </c>
      <c r="D398" s="182">
        <f t="shared" si="6"/>
        <v>2014</v>
      </c>
      <c r="E398" s="176" t="s">
        <v>1553</v>
      </c>
      <c r="F398" s="176" t="s">
        <v>1554</v>
      </c>
      <c r="G398" s="176"/>
      <c r="H398" s="194" t="s">
        <v>1010</v>
      </c>
      <c r="I398" s="224">
        <f>'Limite Educação'!E30</f>
        <v>0</v>
      </c>
      <c r="K398" s="189"/>
    </row>
    <row r="399" spans="1:11" ht="15">
      <c r="A399" s="181"/>
      <c r="B399" s="182">
        <v>11</v>
      </c>
      <c r="C399" s="176" t="s">
        <v>1514</v>
      </c>
      <c r="D399" s="182">
        <f t="shared" si="6"/>
        <v>2014</v>
      </c>
      <c r="E399" s="176" t="s">
        <v>1555</v>
      </c>
      <c r="F399" s="176" t="s">
        <v>1556</v>
      </c>
      <c r="G399" s="176"/>
      <c r="H399" s="194" t="s">
        <v>1010</v>
      </c>
      <c r="I399" s="224">
        <f>'Limite Educação'!E31</f>
        <v>0</v>
      </c>
      <c r="K399" s="189"/>
    </row>
    <row r="400" spans="1:11" ht="15">
      <c r="A400" s="181"/>
      <c r="B400" s="182">
        <v>11</v>
      </c>
      <c r="C400" s="176" t="s">
        <v>1514</v>
      </c>
      <c r="D400" s="182">
        <f t="shared" si="6"/>
        <v>2014</v>
      </c>
      <c r="E400" s="176" t="s">
        <v>1557</v>
      </c>
      <c r="F400" s="176" t="s">
        <v>1558</v>
      </c>
      <c r="G400" s="176"/>
      <c r="H400" s="194" t="s">
        <v>1010</v>
      </c>
      <c r="I400" s="224">
        <f>'Limite Educação'!E32</f>
        <v>0</v>
      </c>
      <c r="K400" s="189"/>
    </row>
    <row r="401" spans="1:11" ht="15">
      <c r="A401" s="181"/>
      <c r="B401" s="182">
        <v>11</v>
      </c>
      <c r="C401" s="176" t="s">
        <v>1514</v>
      </c>
      <c r="D401" s="182">
        <f t="shared" si="6"/>
        <v>2014</v>
      </c>
      <c r="E401" s="176" t="s">
        <v>1559</v>
      </c>
      <c r="F401" s="176" t="s">
        <v>1560</v>
      </c>
      <c r="G401" s="176"/>
      <c r="H401" s="194" t="s">
        <v>1010</v>
      </c>
      <c r="I401" s="224">
        <f>'Limite Educação'!E33</f>
        <v>0</v>
      </c>
      <c r="K401" s="189"/>
    </row>
    <row r="402" spans="1:11" ht="15">
      <c r="A402" s="181"/>
      <c r="B402" s="182">
        <v>11</v>
      </c>
      <c r="C402" s="176" t="s">
        <v>1514</v>
      </c>
      <c r="D402" s="182">
        <f t="shared" si="6"/>
        <v>2014</v>
      </c>
      <c r="E402" s="176" t="s">
        <v>1561</v>
      </c>
      <c r="F402" s="176" t="s">
        <v>1342</v>
      </c>
      <c r="G402" s="176" t="s">
        <v>1562</v>
      </c>
      <c r="H402" s="194" t="s">
        <v>1010</v>
      </c>
      <c r="I402" s="224">
        <f>'Limite Educação'!E34</f>
        <v>-1019410.07</v>
      </c>
      <c r="K402" s="189"/>
    </row>
    <row r="403" spans="1:11" ht="15">
      <c r="A403" s="181"/>
      <c r="B403" s="182">
        <v>11</v>
      </c>
      <c r="C403" s="176" t="s">
        <v>1514</v>
      </c>
      <c r="D403" s="182">
        <f t="shared" si="6"/>
        <v>2014</v>
      </c>
      <c r="E403" s="176" t="s">
        <v>1563</v>
      </c>
      <c r="F403" s="176" t="s">
        <v>1345</v>
      </c>
      <c r="G403" s="176" t="s">
        <v>1564</v>
      </c>
      <c r="H403" s="194" t="s">
        <v>1010</v>
      </c>
      <c r="I403" s="224">
        <v>0</v>
      </c>
      <c r="K403" s="189"/>
    </row>
    <row r="404" spans="1:11" ht="15">
      <c r="A404" s="181"/>
      <c r="B404" s="182">
        <v>11</v>
      </c>
      <c r="C404" s="176" t="s">
        <v>1514</v>
      </c>
      <c r="D404" s="182">
        <f t="shared" si="6"/>
        <v>2014</v>
      </c>
      <c r="E404" s="176" t="s">
        <v>1565</v>
      </c>
      <c r="F404" s="176" t="s">
        <v>1347</v>
      </c>
      <c r="G404" s="176" t="s">
        <v>1566</v>
      </c>
      <c r="H404" s="194" t="s">
        <v>1010</v>
      </c>
      <c r="I404" s="224">
        <f>'Limite Educação'!E35</f>
        <v>-1019410.07</v>
      </c>
      <c r="K404" s="189"/>
    </row>
    <row r="405" spans="1:11" ht="15">
      <c r="A405" s="181"/>
      <c r="B405" s="182">
        <v>11</v>
      </c>
      <c r="C405" s="176" t="s">
        <v>1514</v>
      </c>
      <c r="D405" s="182">
        <f t="shared" si="6"/>
        <v>2014</v>
      </c>
      <c r="E405" s="176" t="s">
        <v>1567</v>
      </c>
      <c r="F405" s="176" t="s">
        <v>1350</v>
      </c>
      <c r="G405" s="176" t="s">
        <v>1568</v>
      </c>
      <c r="H405" s="194" t="s">
        <v>1010</v>
      </c>
      <c r="I405" s="224">
        <f>'Limite Educação'!E36</f>
        <v>0</v>
      </c>
      <c r="K405" s="189"/>
    </row>
    <row r="406" spans="1:11" ht="15">
      <c r="A406" s="181"/>
      <c r="B406" s="182">
        <v>11</v>
      </c>
      <c r="C406" s="176" t="s">
        <v>1514</v>
      </c>
      <c r="D406" s="182">
        <f t="shared" si="6"/>
        <v>2014</v>
      </c>
      <c r="E406" s="176" t="s">
        <v>1569</v>
      </c>
      <c r="F406" s="176" t="s">
        <v>1353</v>
      </c>
      <c r="G406" s="176" t="s">
        <v>1570</v>
      </c>
      <c r="H406" s="194" t="s">
        <v>1010</v>
      </c>
      <c r="I406" s="224">
        <f>'Limite Educação'!E37</f>
        <v>0</v>
      </c>
      <c r="K406" s="189"/>
    </row>
    <row r="407" spans="1:11" ht="15">
      <c r="A407" s="181"/>
      <c r="B407" s="182">
        <v>11</v>
      </c>
      <c r="C407" s="176" t="s">
        <v>1514</v>
      </c>
      <c r="D407" s="182">
        <f t="shared" si="6"/>
        <v>2014</v>
      </c>
      <c r="E407" s="176" t="s">
        <v>1571</v>
      </c>
      <c r="F407" s="176" t="s">
        <v>1356</v>
      </c>
      <c r="G407" s="176" t="s">
        <v>1572</v>
      </c>
      <c r="H407" s="194" t="s">
        <v>1010</v>
      </c>
      <c r="I407" s="224">
        <f>'Limite Educação'!E38</f>
        <v>0</v>
      </c>
      <c r="K407" s="189"/>
    </row>
    <row r="408" spans="1:11" ht="15">
      <c r="A408" s="181"/>
      <c r="B408" s="182">
        <v>11</v>
      </c>
      <c r="C408" s="176" t="s">
        <v>1514</v>
      </c>
      <c r="D408" s="182">
        <f t="shared" si="6"/>
        <v>2014</v>
      </c>
      <c r="E408" s="176" t="s">
        <v>1573</v>
      </c>
      <c r="F408" s="176" t="s">
        <v>1574</v>
      </c>
      <c r="G408" s="176" t="s">
        <v>1575</v>
      </c>
      <c r="H408" s="194" t="s">
        <v>1010</v>
      </c>
      <c r="I408" s="224">
        <f>'Limite Educação'!E39</f>
        <v>0</v>
      </c>
      <c r="K408" s="189"/>
    </row>
    <row r="409" spans="1:11" ht="15">
      <c r="A409" s="181"/>
      <c r="B409" s="182">
        <v>11</v>
      </c>
      <c r="C409" s="176" t="s">
        <v>1514</v>
      </c>
      <c r="D409" s="182">
        <f t="shared" si="6"/>
        <v>2014</v>
      </c>
      <c r="E409" s="176" t="s">
        <v>1576</v>
      </c>
      <c r="F409" s="176" t="s">
        <v>1577</v>
      </c>
      <c r="G409" s="176" t="s">
        <v>1578</v>
      </c>
      <c r="H409" s="194" t="s">
        <v>1010</v>
      </c>
      <c r="I409" s="224">
        <f>'Limite Educação'!E40</f>
        <v>0</v>
      </c>
      <c r="K409" s="189"/>
    </row>
    <row r="410" spans="1:11" ht="15">
      <c r="A410" s="181"/>
      <c r="B410" s="182">
        <v>11</v>
      </c>
      <c r="C410" s="176" t="s">
        <v>1514</v>
      </c>
      <c r="D410" s="182">
        <f t="shared" si="6"/>
        <v>2014</v>
      </c>
      <c r="E410" s="176" t="s">
        <v>1579</v>
      </c>
      <c r="F410" s="176" t="s">
        <v>1580</v>
      </c>
      <c r="G410" s="176" t="s">
        <v>1581</v>
      </c>
      <c r="H410" s="194" t="s">
        <v>1010</v>
      </c>
      <c r="I410" s="224">
        <f>'Limite Educação'!E41</f>
        <v>0</v>
      </c>
      <c r="K410" s="189"/>
    </row>
    <row r="411" spans="1:11" ht="15">
      <c r="A411" s="181"/>
      <c r="B411" s="182">
        <v>11</v>
      </c>
      <c r="C411" s="176" t="s">
        <v>1514</v>
      </c>
      <c r="D411" s="182">
        <f t="shared" si="6"/>
        <v>2014</v>
      </c>
      <c r="E411" s="176" t="s">
        <v>1582</v>
      </c>
      <c r="F411" s="176" t="s">
        <v>1583</v>
      </c>
      <c r="G411" s="176" t="s">
        <v>1584</v>
      </c>
      <c r="H411" s="194" t="s">
        <v>1010</v>
      </c>
      <c r="I411" s="224">
        <f>'Limite Educação'!E42</f>
        <v>0</v>
      </c>
      <c r="K411" s="189"/>
    </row>
    <row r="412" spans="1:11" ht="15">
      <c r="A412" s="181"/>
      <c r="B412" s="182">
        <v>11</v>
      </c>
      <c r="C412" s="176" t="s">
        <v>1514</v>
      </c>
      <c r="D412" s="182">
        <f t="shared" si="6"/>
        <v>2014</v>
      </c>
      <c r="E412" s="176" t="s">
        <v>1585</v>
      </c>
      <c r="F412" s="176" t="s">
        <v>1586</v>
      </c>
      <c r="G412" s="176" t="s">
        <v>360</v>
      </c>
      <c r="H412" s="194" t="s">
        <v>1010</v>
      </c>
      <c r="I412" s="224">
        <f>'Limite Educação'!E43</f>
        <v>0</v>
      </c>
      <c r="K412" s="189"/>
    </row>
    <row r="413" spans="1:11" ht="15">
      <c r="A413" s="181"/>
      <c r="B413" s="182">
        <v>11</v>
      </c>
      <c r="C413" s="176" t="s">
        <v>1514</v>
      </c>
      <c r="D413" s="182">
        <f t="shared" si="6"/>
        <v>2014</v>
      </c>
      <c r="E413" s="176" t="s">
        <v>1587</v>
      </c>
      <c r="F413" s="176" t="s">
        <v>1588</v>
      </c>
      <c r="G413" s="176" t="s">
        <v>661</v>
      </c>
      <c r="H413" s="194" t="s">
        <v>1010</v>
      </c>
      <c r="I413" s="224">
        <f>'Limite Educação'!E44</f>
        <v>0</v>
      </c>
      <c r="K413" s="189"/>
    </row>
    <row r="414" spans="1:11" ht="15">
      <c r="A414" s="181"/>
      <c r="B414" s="182">
        <v>11</v>
      </c>
      <c r="C414" s="176" t="s">
        <v>1514</v>
      </c>
      <c r="D414" s="182">
        <f t="shared" si="6"/>
        <v>2014</v>
      </c>
      <c r="E414" s="176" t="s">
        <v>1589</v>
      </c>
      <c r="F414" s="176" t="s">
        <v>1590</v>
      </c>
      <c r="G414" s="176" t="s">
        <v>1591</v>
      </c>
      <c r="H414" s="194" t="s">
        <v>1010</v>
      </c>
      <c r="I414" s="224">
        <f>'Limite Educação'!E45</f>
        <v>0</v>
      </c>
      <c r="K414" s="189"/>
    </row>
    <row r="415" spans="1:11" ht="15">
      <c r="A415" s="181"/>
      <c r="B415" s="182">
        <v>11</v>
      </c>
      <c r="C415" s="176" t="s">
        <v>1514</v>
      </c>
      <c r="D415" s="182">
        <f t="shared" si="6"/>
        <v>2014</v>
      </c>
      <c r="E415" s="176" t="s">
        <v>1592</v>
      </c>
      <c r="F415" s="176" t="s">
        <v>1593</v>
      </c>
      <c r="G415" s="176" t="s">
        <v>1594</v>
      </c>
      <c r="H415" s="194" t="s">
        <v>1010</v>
      </c>
      <c r="I415" s="224">
        <f>'Limite Educação'!E46</f>
        <v>0</v>
      </c>
      <c r="K415" s="189"/>
    </row>
    <row r="416" spans="1:11" ht="15">
      <c r="A416" s="181"/>
      <c r="B416" s="182">
        <v>11</v>
      </c>
      <c r="C416" s="176" t="s">
        <v>1514</v>
      </c>
      <c r="D416" s="182">
        <f t="shared" si="6"/>
        <v>2014</v>
      </c>
      <c r="E416" s="176" t="s">
        <v>1595</v>
      </c>
      <c r="F416" s="176" t="s">
        <v>1596</v>
      </c>
      <c r="G416" s="176" t="s">
        <v>674</v>
      </c>
      <c r="H416" s="194" t="s">
        <v>1010</v>
      </c>
      <c r="I416" s="224">
        <f>'Limite Educação'!E47</f>
        <v>0</v>
      </c>
      <c r="K416" s="189"/>
    </row>
    <row r="417" spans="1:11" ht="15">
      <c r="A417" s="181"/>
      <c r="B417" s="182">
        <v>11</v>
      </c>
      <c r="C417" s="176" t="s">
        <v>1514</v>
      </c>
      <c r="D417" s="182">
        <f t="shared" si="6"/>
        <v>2014</v>
      </c>
      <c r="E417" s="176" t="s">
        <v>1597</v>
      </c>
      <c r="F417" s="176" t="s">
        <v>1598</v>
      </c>
      <c r="G417" s="176" t="s">
        <v>1599</v>
      </c>
      <c r="H417" s="194" t="s">
        <v>1010</v>
      </c>
      <c r="I417" s="224">
        <f>'Limite Educação'!E48</f>
        <v>0</v>
      </c>
      <c r="K417" s="189"/>
    </row>
    <row r="418" spans="1:11" ht="15">
      <c r="A418" s="181"/>
      <c r="B418" s="182">
        <v>11</v>
      </c>
      <c r="C418" s="176" t="s">
        <v>1514</v>
      </c>
      <c r="D418" s="182">
        <f t="shared" si="6"/>
        <v>2014</v>
      </c>
      <c r="E418" s="176" t="s">
        <v>1600</v>
      </c>
      <c r="F418" s="176" t="s">
        <v>1601</v>
      </c>
      <c r="G418" s="176"/>
      <c r="H418" s="194" t="s">
        <v>1010</v>
      </c>
      <c r="I418" s="224">
        <f>'Limite Educação'!E49</f>
        <v>0</v>
      </c>
      <c r="K418" s="189"/>
    </row>
    <row r="419" spans="1:11" ht="15">
      <c r="A419" s="181"/>
      <c r="B419" s="182">
        <v>11</v>
      </c>
      <c r="C419" s="176" t="s">
        <v>1514</v>
      </c>
      <c r="D419" s="182">
        <f t="shared" si="6"/>
        <v>2014</v>
      </c>
      <c r="E419" s="176" t="s">
        <v>1602</v>
      </c>
      <c r="F419" s="176" t="s">
        <v>1603</v>
      </c>
      <c r="G419" s="176"/>
      <c r="H419" s="194" t="s">
        <v>1010</v>
      </c>
      <c r="I419" s="224">
        <f>'Limite Educação'!E50</f>
        <v>0</v>
      </c>
      <c r="K419" s="189"/>
    </row>
    <row r="420" spans="1:11" ht="15">
      <c r="A420" s="181"/>
      <c r="B420" s="182">
        <v>11</v>
      </c>
      <c r="C420" s="176" t="s">
        <v>1514</v>
      </c>
      <c r="D420" s="182">
        <f t="shared" si="6"/>
        <v>2014</v>
      </c>
      <c r="E420" s="176" t="s">
        <v>1604</v>
      </c>
      <c r="F420" s="176" t="s">
        <v>1605</v>
      </c>
      <c r="G420" s="176"/>
      <c r="H420" s="194" t="s">
        <v>1010</v>
      </c>
      <c r="I420" s="224">
        <f>'Limite Educação'!E51</f>
        <v>0</v>
      </c>
      <c r="K420" s="189"/>
    </row>
    <row r="421" spans="1:11" ht="15">
      <c r="A421" s="181"/>
      <c r="B421" s="182">
        <v>11</v>
      </c>
      <c r="C421" s="176" t="s">
        <v>1514</v>
      </c>
      <c r="D421" s="182">
        <f t="shared" si="6"/>
        <v>2014</v>
      </c>
      <c r="E421" s="176" t="s">
        <v>1606</v>
      </c>
      <c r="F421" s="176" t="s">
        <v>1607</v>
      </c>
      <c r="G421" s="176"/>
      <c r="H421" s="194" t="s">
        <v>1010</v>
      </c>
      <c r="I421" s="224">
        <f>'Limite Educação'!E52</f>
        <v>0</v>
      </c>
      <c r="K421" s="189"/>
    </row>
    <row r="422" spans="1:11" ht="15">
      <c r="A422" s="181"/>
      <c r="B422" s="182">
        <v>11</v>
      </c>
      <c r="C422" s="176" t="s">
        <v>1514</v>
      </c>
      <c r="D422" s="182">
        <f t="shared" si="6"/>
        <v>2014</v>
      </c>
      <c r="E422" s="176" t="s">
        <v>1608</v>
      </c>
      <c r="F422" s="176" t="s">
        <v>1609</v>
      </c>
      <c r="G422" s="176"/>
      <c r="H422" s="194" t="s">
        <v>1010</v>
      </c>
      <c r="I422" s="224">
        <f>'Limite Educação'!E53</f>
        <v>0</v>
      </c>
      <c r="K422" s="189"/>
    </row>
    <row r="423" spans="1:11" ht="15">
      <c r="A423" s="181"/>
      <c r="B423" s="182">
        <v>11</v>
      </c>
      <c r="C423" s="176" t="s">
        <v>1514</v>
      </c>
      <c r="D423" s="182">
        <f t="shared" si="6"/>
        <v>2014</v>
      </c>
      <c r="E423" s="176" t="s">
        <v>1610</v>
      </c>
      <c r="F423" s="176" t="s">
        <v>1379</v>
      </c>
      <c r="G423" s="176" t="s">
        <v>1611</v>
      </c>
      <c r="H423" s="194" t="s">
        <v>1010</v>
      </c>
      <c r="I423" s="224">
        <f>'Limite Educação'!E54</f>
        <v>10797972.260000002</v>
      </c>
      <c r="K423" s="189"/>
    </row>
    <row r="424" spans="1:12" ht="15">
      <c r="A424" s="181"/>
      <c r="B424" s="182">
        <v>11</v>
      </c>
      <c r="C424" s="176" t="s">
        <v>1514</v>
      </c>
      <c r="D424" s="182">
        <f t="shared" si="6"/>
        <v>2014</v>
      </c>
      <c r="E424" s="176" t="s">
        <v>1612</v>
      </c>
      <c r="F424" s="176" t="s">
        <v>1382</v>
      </c>
      <c r="G424" s="176" t="s">
        <v>1613</v>
      </c>
      <c r="H424" s="194" t="s">
        <v>1010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1514</v>
      </c>
      <c r="D425" s="182">
        <f t="shared" si="6"/>
        <v>2014</v>
      </c>
      <c r="E425" s="176" t="s">
        <v>1614</v>
      </c>
      <c r="F425" s="176" t="s">
        <v>1385</v>
      </c>
      <c r="G425" s="176" t="s">
        <v>1615</v>
      </c>
      <c r="H425" s="194" t="s">
        <v>1010</v>
      </c>
      <c r="I425" s="182">
        <v>0</v>
      </c>
    </row>
    <row r="426" spans="1:9" ht="15">
      <c r="A426" s="181"/>
      <c r="B426" s="182">
        <v>11</v>
      </c>
      <c r="C426" s="176" t="s">
        <v>1514</v>
      </c>
      <c r="D426" s="182">
        <f t="shared" si="6"/>
        <v>2014</v>
      </c>
      <c r="E426" s="176" t="s">
        <v>1616</v>
      </c>
      <c r="F426" s="176" t="s">
        <v>1617</v>
      </c>
      <c r="G426" s="176" t="s">
        <v>316</v>
      </c>
      <c r="H426" s="187" t="s">
        <v>970</v>
      </c>
      <c r="I426" s="182" t="str">
        <f>'Limite Educação'!D29</f>
        <v>,</v>
      </c>
    </row>
    <row r="427" spans="1:9" ht="15">
      <c r="A427" s="181"/>
      <c r="B427" s="182">
        <v>11</v>
      </c>
      <c r="C427" s="176" t="s">
        <v>1514</v>
      </c>
      <c r="D427" s="182">
        <f t="shared" si="6"/>
        <v>2014</v>
      </c>
      <c r="E427" s="176" t="s">
        <v>1618</v>
      </c>
      <c r="F427" s="176" t="s">
        <v>1619</v>
      </c>
      <c r="G427" s="176" t="s">
        <v>316</v>
      </c>
      <c r="H427" s="187" t="s">
        <v>970</v>
      </c>
      <c r="I427" s="182" t="str">
        <f>'Limite Educação'!D30</f>
        <v>,</v>
      </c>
    </row>
    <row r="428" spans="1:9" ht="15">
      <c r="A428" s="181"/>
      <c r="B428" s="182">
        <v>11</v>
      </c>
      <c r="C428" s="176" t="s">
        <v>1514</v>
      </c>
      <c r="D428" s="182">
        <f t="shared" si="6"/>
        <v>2014</v>
      </c>
      <c r="E428" s="176" t="s">
        <v>1620</v>
      </c>
      <c r="F428" s="176" t="s">
        <v>1621</v>
      </c>
      <c r="G428" s="176" t="s">
        <v>316</v>
      </c>
      <c r="H428" s="187" t="s">
        <v>970</v>
      </c>
      <c r="I428" s="182" t="str">
        <f>'Limite Educação'!D31</f>
        <v>,</v>
      </c>
    </row>
    <row r="429" spans="1:9" ht="15">
      <c r="A429" s="181"/>
      <c r="B429" s="182">
        <v>11</v>
      </c>
      <c r="C429" s="176" t="s">
        <v>1514</v>
      </c>
      <c r="D429" s="182">
        <f t="shared" si="6"/>
        <v>2014</v>
      </c>
      <c r="E429" s="176" t="s">
        <v>1622</v>
      </c>
      <c r="F429" s="176" t="s">
        <v>1623</v>
      </c>
      <c r="G429" s="176" t="s">
        <v>316</v>
      </c>
      <c r="H429" s="187" t="s">
        <v>970</v>
      </c>
      <c r="I429" s="182" t="str">
        <f>'Limite Educação'!D32</f>
        <v>,</v>
      </c>
    </row>
    <row r="430" spans="1:9" ht="15">
      <c r="A430" s="181"/>
      <c r="B430" s="182">
        <v>11</v>
      </c>
      <c r="C430" s="176" t="s">
        <v>1514</v>
      </c>
      <c r="D430" s="182">
        <f t="shared" si="6"/>
        <v>2014</v>
      </c>
      <c r="E430" s="176" t="s">
        <v>1624</v>
      </c>
      <c r="F430" s="176" t="s">
        <v>1625</v>
      </c>
      <c r="G430" s="176" t="s">
        <v>316</v>
      </c>
      <c r="H430" s="187" t="s">
        <v>970</v>
      </c>
      <c r="I430" s="182" t="str">
        <f>'Limite Educação'!D33</f>
        <v>,</v>
      </c>
    </row>
    <row r="431" spans="1:9" ht="15">
      <c r="A431" s="181"/>
      <c r="B431" s="182">
        <v>11</v>
      </c>
      <c r="C431" s="176" t="s">
        <v>1514</v>
      </c>
      <c r="D431" s="182">
        <f t="shared" si="6"/>
        <v>2014</v>
      </c>
      <c r="E431" s="176" t="s">
        <v>1626</v>
      </c>
      <c r="F431" s="176" t="s">
        <v>1627</v>
      </c>
      <c r="G431" s="176" t="s">
        <v>316</v>
      </c>
      <c r="H431" s="187" t="s">
        <v>970</v>
      </c>
      <c r="I431" s="182" t="str">
        <f>'Limite Educação'!D49</f>
        <v>,</v>
      </c>
    </row>
    <row r="432" spans="1:9" ht="15">
      <c r="A432" s="181"/>
      <c r="B432" s="182">
        <v>11</v>
      </c>
      <c r="C432" s="176" t="s">
        <v>1514</v>
      </c>
      <c r="D432" s="182">
        <f t="shared" si="6"/>
        <v>2014</v>
      </c>
      <c r="E432" s="176" t="s">
        <v>1628</v>
      </c>
      <c r="F432" s="176" t="s">
        <v>1629</v>
      </c>
      <c r="G432" s="176" t="s">
        <v>316</v>
      </c>
      <c r="H432" s="187" t="s">
        <v>970</v>
      </c>
      <c r="I432" s="182" t="str">
        <f>'Limite Educação'!D50</f>
        <v>,</v>
      </c>
    </row>
    <row r="433" spans="1:9" ht="15">
      <c r="A433" s="181"/>
      <c r="B433" s="182">
        <v>11</v>
      </c>
      <c r="C433" s="176" t="s">
        <v>1514</v>
      </c>
      <c r="D433" s="182">
        <f t="shared" si="6"/>
        <v>2014</v>
      </c>
      <c r="E433" s="176" t="s">
        <v>1630</v>
      </c>
      <c r="F433" s="176" t="s">
        <v>1631</v>
      </c>
      <c r="G433" s="176" t="s">
        <v>316</v>
      </c>
      <c r="H433" s="187" t="s">
        <v>970</v>
      </c>
      <c r="I433" s="182" t="str">
        <f>'Limite Educação'!D51</f>
        <v>,</v>
      </c>
    </row>
    <row r="434" spans="1:9" ht="15">
      <c r="A434" s="181"/>
      <c r="B434" s="182">
        <v>11</v>
      </c>
      <c r="C434" s="176" t="s">
        <v>1514</v>
      </c>
      <c r="D434" s="182">
        <f t="shared" si="6"/>
        <v>2014</v>
      </c>
      <c r="E434" s="176" t="s">
        <v>1632</v>
      </c>
      <c r="F434" s="176" t="s">
        <v>1633</v>
      </c>
      <c r="G434" s="176" t="s">
        <v>316</v>
      </c>
      <c r="H434" s="187" t="s">
        <v>970</v>
      </c>
      <c r="I434" s="182" t="str">
        <f>'Limite Educação'!D52</f>
        <v>,</v>
      </c>
    </row>
    <row r="435" spans="1:9" ht="15">
      <c r="A435" s="181"/>
      <c r="B435" s="182">
        <v>11</v>
      </c>
      <c r="C435" s="176" t="s">
        <v>1514</v>
      </c>
      <c r="D435" s="182">
        <f t="shared" si="6"/>
        <v>2014</v>
      </c>
      <c r="E435" s="176" t="s">
        <v>1634</v>
      </c>
      <c r="F435" s="176" t="s">
        <v>1635</v>
      </c>
      <c r="G435" s="176" t="s">
        <v>316</v>
      </c>
      <c r="H435" s="187" t="s">
        <v>970</v>
      </c>
      <c r="I435" s="182" t="str">
        <f>'Limite Educação'!D53</f>
        <v>,</v>
      </c>
    </row>
    <row r="436" spans="1:9" ht="15">
      <c r="A436" s="181"/>
      <c r="B436" s="182">
        <v>12</v>
      </c>
      <c r="C436" s="176" t="s">
        <v>1636</v>
      </c>
      <c r="D436" s="182">
        <f t="shared" si="6"/>
        <v>2014</v>
      </c>
      <c r="E436" s="176" t="s">
        <v>1637</v>
      </c>
      <c r="F436" s="176" t="s">
        <v>1249</v>
      </c>
      <c r="G436" s="176" t="s">
        <v>1638</v>
      </c>
      <c r="H436" s="194" t="s">
        <v>1010</v>
      </c>
      <c r="I436" s="223">
        <f>'Pagamento Magistério'!E13</f>
        <v>5972117.04</v>
      </c>
    </row>
    <row r="437" spans="1:9" ht="15">
      <c r="A437" s="181"/>
      <c r="B437" s="182">
        <v>12</v>
      </c>
      <c r="C437" s="176" t="s">
        <v>1636</v>
      </c>
      <c r="D437" s="182">
        <f t="shared" si="6"/>
        <v>2014</v>
      </c>
      <c r="E437" s="176" t="s">
        <v>1639</v>
      </c>
      <c r="F437" s="176" t="s">
        <v>1640</v>
      </c>
      <c r="G437" s="176" t="s">
        <v>360</v>
      </c>
      <c r="H437" s="194" t="s">
        <v>1010</v>
      </c>
      <c r="I437" s="223">
        <f>'Pagamento Magistério'!E14</f>
        <v>1</v>
      </c>
    </row>
    <row r="438" spans="1:9" ht="15">
      <c r="A438" s="181"/>
      <c r="B438" s="182">
        <v>12</v>
      </c>
      <c r="C438" s="176" t="s">
        <v>1636</v>
      </c>
      <c r="D438" s="182">
        <f t="shared" si="6"/>
        <v>2014</v>
      </c>
      <c r="E438" s="176" t="s">
        <v>1641</v>
      </c>
      <c r="F438" s="176" t="s">
        <v>1298</v>
      </c>
      <c r="G438" s="176" t="s">
        <v>1584</v>
      </c>
      <c r="H438" s="194" t="s">
        <v>1010</v>
      </c>
      <c r="I438" s="223">
        <f>'Pagamento Magistério'!E15</f>
        <v>5972116.04</v>
      </c>
    </row>
    <row r="439" spans="1:9" ht="15">
      <c r="A439" s="181"/>
      <c r="B439" s="182">
        <v>12</v>
      </c>
      <c r="C439" s="176" t="s">
        <v>1636</v>
      </c>
      <c r="D439" s="182">
        <f t="shared" si="6"/>
        <v>2014</v>
      </c>
      <c r="E439" s="176" t="s">
        <v>1642</v>
      </c>
      <c r="F439" s="176" t="s">
        <v>1342</v>
      </c>
      <c r="G439" s="176" t="s">
        <v>1477</v>
      </c>
      <c r="H439" s="194" t="s">
        <v>1010</v>
      </c>
      <c r="I439" s="223">
        <f>'Pagamento Magistério'!E16</f>
        <v>1</v>
      </c>
    </row>
    <row r="440" spans="1:9" ht="15">
      <c r="A440" s="181"/>
      <c r="B440" s="182">
        <v>12</v>
      </c>
      <c r="C440" s="176" t="s">
        <v>1636</v>
      </c>
      <c r="D440" s="182">
        <f t="shared" si="6"/>
        <v>2014</v>
      </c>
      <c r="E440" s="176" t="s">
        <v>1643</v>
      </c>
      <c r="F440" s="176" t="s">
        <v>1345</v>
      </c>
      <c r="G440" s="176" t="s">
        <v>1644</v>
      </c>
      <c r="H440" s="194" t="s">
        <v>1010</v>
      </c>
      <c r="I440" s="223">
        <v>0</v>
      </c>
    </row>
    <row r="441" spans="1:9" ht="15">
      <c r="A441" s="181"/>
      <c r="B441" s="182">
        <v>12</v>
      </c>
      <c r="C441" s="176" t="s">
        <v>1636</v>
      </c>
      <c r="D441" s="182">
        <f t="shared" si="6"/>
        <v>2014</v>
      </c>
      <c r="E441" s="176" t="s">
        <v>1645</v>
      </c>
      <c r="F441" s="176" t="s">
        <v>1347</v>
      </c>
      <c r="G441" s="176" t="s">
        <v>1646</v>
      </c>
      <c r="H441" s="194" t="s">
        <v>1010</v>
      </c>
      <c r="I441" s="223">
        <f>'Pagamento Magistério'!E17</f>
        <v>1</v>
      </c>
    </row>
    <row r="442" spans="1:9" ht="15">
      <c r="A442" s="181"/>
      <c r="B442" s="182">
        <v>12</v>
      </c>
      <c r="C442" s="176" t="s">
        <v>1636</v>
      </c>
      <c r="D442" s="182">
        <f t="shared" si="6"/>
        <v>2014</v>
      </c>
      <c r="E442" s="176" t="s">
        <v>1647</v>
      </c>
      <c r="F442" s="176" t="s">
        <v>1379</v>
      </c>
      <c r="G442" s="176" t="s">
        <v>1648</v>
      </c>
      <c r="H442" s="194" t="s">
        <v>1010</v>
      </c>
      <c r="I442" s="223">
        <f>'Pagamento Magistério'!E18</f>
        <v>5972116.04</v>
      </c>
    </row>
    <row r="443" spans="1:9" ht="15">
      <c r="A443" s="181"/>
      <c r="B443" s="182">
        <v>12</v>
      </c>
      <c r="C443" s="176" t="s">
        <v>1636</v>
      </c>
      <c r="D443" s="182">
        <f t="shared" si="6"/>
        <v>2014</v>
      </c>
      <c r="E443" s="176" t="s">
        <v>1649</v>
      </c>
      <c r="F443" s="176" t="s">
        <v>1382</v>
      </c>
      <c r="G443" s="176" t="s">
        <v>1650</v>
      </c>
      <c r="H443" s="194" t="s">
        <v>1010</v>
      </c>
      <c r="I443" s="223">
        <v>0</v>
      </c>
    </row>
    <row r="444" spans="1:9" ht="15">
      <c r="A444" s="181"/>
      <c r="B444" s="182">
        <v>12</v>
      </c>
      <c r="C444" s="176" t="s">
        <v>1636</v>
      </c>
      <c r="D444" s="182">
        <f t="shared" si="6"/>
        <v>2014</v>
      </c>
      <c r="E444" s="176" t="s">
        <v>1651</v>
      </c>
      <c r="F444" s="176" t="s">
        <v>1385</v>
      </c>
      <c r="G444" s="176" t="s">
        <v>1652</v>
      </c>
      <c r="H444" s="194" t="s">
        <v>1010</v>
      </c>
      <c r="I444" s="223">
        <v>0</v>
      </c>
    </row>
    <row r="445" spans="1:9" ht="15">
      <c r="A445" s="181"/>
      <c r="B445" s="182">
        <v>13</v>
      </c>
      <c r="C445" s="176" t="s">
        <v>1653</v>
      </c>
      <c r="D445" s="182">
        <f t="shared" si="6"/>
        <v>2014</v>
      </c>
      <c r="E445" s="176" t="s">
        <v>1654</v>
      </c>
      <c r="F445" s="176" t="s">
        <v>1249</v>
      </c>
      <c r="G445" s="176" t="s">
        <v>1655</v>
      </c>
      <c r="H445" s="194" t="s">
        <v>1010</v>
      </c>
      <c r="I445" s="223">
        <f>'Saldo FUNDEB'!E13</f>
        <v>0</v>
      </c>
    </row>
    <row r="446" spans="1:9" ht="15">
      <c r="A446" s="181"/>
      <c r="B446" s="182">
        <v>13</v>
      </c>
      <c r="C446" s="176" t="s">
        <v>1653</v>
      </c>
      <c r="D446" s="182">
        <f t="shared" si="6"/>
        <v>2014</v>
      </c>
      <c r="E446" s="176" t="s">
        <v>1656</v>
      </c>
      <c r="F446" s="176" t="s">
        <v>1342</v>
      </c>
      <c r="G446" s="176" t="s">
        <v>1657</v>
      </c>
      <c r="H446" s="194" t="s">
        <v>1010</v>
      </c>
      <c r="I446" s="223">
        <f>'Saldo FUNDEB'!E14</f>
        <v>0</v>
      </c>
    </row>
    <row r="447" spans="1:9" ht="15">
      <c r="A447" s="181"/>
      <c r="B447" s="182">
        <v>13</v>
      </c>
      <c r="C447" s="176" t="s">
        <v>1653</v>
      </c>
      <c r="D447" s="182">
        <f t="shared" si="6"/>
        <v>2014</v>
      </c>
      <c r="E447" s="176" t="s">
        <v>1658</v>
      </c>
      <c r="F447" s="176" t="s">
        <v>1379</v>
      </c>
      <c r="G447" s="176" t="s">
        <v>1659</v>
      </c>
      <c r="H447" s="194" t="s">
        <v>1010</v>
      </c>
      <c r="I447" s="223">
        <f>'Saldo FUNDEB'!E15</f>
        <v>0</v>
      </c>
    </row>
    <row r="448" spans="1:9" ht="15">
      <c r="A448" s="181"/>
      <c r="B448" s="182">
        <v>13</v>
      </c>
      <c r="C448" s="176" t="s">
        <v>1653</v>
      </c>
      <c r="D448" s="182">
        <f t="shared" si="6"/>
        <v>2014</v>
      </c>
      <c r="E448" s="176" t="s">
        <v>1660</v>
      </c>
      <c r="F448" s="176" t="s">
        <v>1382</v>
      </c>
      <c r="G448" s="176" t="s">
        <v>1661</v>
      </c>
      <c r="H448" s="194" t="s">
        <v>1010</v>
      </c>
      <c r="I448" s="223">
        <f>'Saldo FUNDEB'!E16</f>
        <v>0</v>
      </c>
    </row>
    <row r="449" spans="1:9" ht="15">
      <c r="A449" s="181"/>
      <c r="B449" s="182">
        <v>13</v>
      </c>
      <c r="C449" s="176" t="s">
        <v>1653</v>
      </c>
      <c r="D449" s="182">
        <f t="shared" si="6"/>
        <v>2014</v>
      </c>
      <c r="E449" s="176" t="s">
        <v>1662</v>
      </c>
      <c r="F449" s="176" t="s">
        <v>1385</v>
      </c>
      <c r="G449" s="176" t="s">
        <v>1663</v>
      </c>
      <c r="H449" s="194" t="s">
        <v>1010</v>
      </c>
      <c r="I449" s="223">
        <f>'Saldo FUNDEB'!E17</f>
        <v>0</v>
      </c>
    </row>
    <row r="450" spans="1:9" ht="15">
      <c r="A450" s="181"/>
      <c r="B450" s="182">
        <v>13</v>
      </c>
      <c r="C450" s="176" t="s">
        <v>1653</v>
      </c>
      <c r="D450" s="182">
        <f t="shared" si="6"/>
        <v>2014</v>
      </c>
      <c r="E450" s="176" t="s">
        <v>1664</v>
      </c>
      <c r="F450" s="176" t="s">
        <v>1490</v>
      </c>
      <c r="G450" s="176" t="s">
        <v>1665</v>
      </c>
      <c r="H450" s="194" t="s">
        <v>1010</v>
      </c>
      <c r="I450" s="223">
        <f>'Saldo FUNDEB'!E18</f>
        <v>0</v>
      </c>
    </row>
    <row r="451" spans="1:9" ht="15">
      <c r="A451" s="181"/>
      <c r="B451" s="182">
        <v>14</v>
      </c>
      <c r="C451" s="176" t="s">
        <v>1666</v>
      </c>
      <c r="D451" s="182">
        <f t="shared" si="6"/>
        <v>2014</v>
      </c>
      <c r="E451" s="176" t="s">
        <v>1667</v>
      </c>
      <c r="F451" s="176" t="s">
        <v>1249</v>
      </c>
      <c r="G451" s="176" t="s">
        <v>1668</v>
      </c>
      <c r="H451" s="194" t="s">
        <v>1010</v>
      </c>
      <c r="I451" s="223">
        <f>'Limite Saúde'!E13</f>
        <v>12790332.839999998</v>
      </c>
    </row>
    <row r="452" spans="1:9" ht="15">
      <c r="A452" s="181"/>
      <c r="B452" s="182">
        <v>14</v>
      </c>
      <c r="C452" s="176" t="s">
        <v>1666</v>
      </c>
      <c r="D452" s="182">
        <f t="shared" si="6"/>
        <v>2014</v>
      </c>
      <c r="E452" s="176" t="s">
        <v>1669</v>
      </c>
      <c r="F452" s="176" t="s">
        <v>1252</v>
      </c>
      <c r="G452" s="176" t="s">
        <v>1670</v>
      </c>
      <c r="H452" s="194" t="s">
        <v>1010</v>
      </c>
      <c r="I452" s="223">
        <f>'Limite Saúde'!E14</f>
        <v>4038110.609999999</v>
      </c>
    </row>
    <row r="453" spans="1:9" ht="15">
      <c r="A453" s="181"/>
      <c r="B453" s="182">
        <v>14</v>
      </c>
      <c r="C453" s="176" t="s">
        <v>1666</v>
      </c>
      <c r="D453" s="182">
        <f t="shared" si="6"/>
        <v>2014</v>
      </c>
      <c r="E453" s="176" t="s">
        <v>1671</v>
      </c>
      <c r="F453" s="176" t="s">
        <v>1298</v>
      </c>
      <c r="G453" s="176" t="s">
        <v>1672</v>
      </c>
      <c r="H453" s="194" t="s">
        <v>1010</v>
      </c>
      <c r="I453" s="223">
        <f>'Limite Saúde'!E15</f>
        <v>4313122.97</v>
      </c>
    </row>
    <row r="454" spans="1:9" ht="15">
      <c r="A454" s="181"/>
      <c r="B454" s="182">
        <v>14</v>
      </c>
      <c r="C454" s="176" t="s">
        <v>1666</v>
      </c>
      <c r="D454" s="182">
        <f t="shared" si="6"/>
        <v>2014</v>
      </c>
      <c r="E454" s="176" t="s">
        <v>1673</v>
      </c>
      <c r="F454" s="176" t="s">
        <v>1339</v>
      </c>
      <c r="G454" s="176" t="s">
        <v>1674</v>
      </c>
      <c r="H454" s="194" t="s">
        <v>1010</v>
      </c>
      <c r="I454" s="223">
        <f>'Limite Saúde'!E16</f>
        <v>37088.4</v>
      </c>
    </row>
    <row r="455" spans="1:9" ht="15">
      <c r="A455" s="181"/>
      <c r="B455" s="182">
        <v>14</v>
      </c>
      <c r="C455" s="176" t="s">
        <v>1666</v>
      </c>
      <c r="D455" s="182">
        <f t="shared" si="6"/>
        <v>2014</v>
      </c>
      <c r="E455" s="176" t="s">
        <v>1675</v>
      </c>
      <c r="F455" s="176" t="s">
        <v>1535</v>
      </c>
      <c r="G455" s="176" t="s">
        <v>355</v>
      </c>
      <c r="H455" s="194" t="s">
        <v>1010</v>
      </c>
      <c r="I455" s="223" t="e">
        <f>'Limite Saúde'!#REF!</f>
        <v>#REF!</v>
      </c>
    </row>
    <row r="456" spans="1:9" ht="15">
      <c r="A456" s="181"/>
      <c r="B456" s="182">
        <v>14</v>
      </c>
      <c r="C456" s="176" t="s">
        <v>1666</v>
      </c>
      <c r="D456" s="182">
        <f t="shared" si="6"/>
        <v>2014</v>
      </c>
      <c r="E456" s="176" t="s">
        <v>1676</v>
      </c>
      <c r="F456" s="176" t="s">
        <v>1677</v>
      </c>
      <c r="G456" s="176" t="s">
        <v>356</v>
      </c>
      <c r="H456" s="194" t="s">
        <v>1010</v>
      </c>
      <c r="I456" s="223">
        <f>'Limite Saúde'!E18</f>
        <v>498295.7799999999</v>
      </c>
    </row>
    <row r="457" spans="1:9" ht="15">
      <c r="A457" s="181"/>
      <c r="B457" s="182">
        <v>14</v>
      </c>
      <c r="C457" s="176" t="s">
        <v>1666</v>
      </c>
      <c r="D457" s="182">
        <f t="shared" si="6"/>
        <v>2014</v>
      </c>
      <c r="E457" s="176" t="s">
        <v>1678</v>
      </c>
      <c r="F457" s="176" t="s">
        <v>1679</v>
      </c>
      <c r="G457" s="176" t="s">
        <v>357</v>
      </c>
      <c r="H457" s="194" t="s">
        <v>1010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1666</v>
      </c>
      <c r="D458" s="182">
        <f aca="true" t="shared" si="7" ref="D458:D521">$D$3</f>
        <v>2014</v>
      </c>
      <c r="E458" s="176" t="s">
        <v>1680</v>
      </c>
      <c r="F458" s="176" t="s">
        <v>1681</v>
      </c>
      <c r="G458" s="176" t="s">
        <v>1682</v>
      </c>
      <c r="H458" s="194" t="s">
        <v>1010</v>
      </c>
      <c r="I458" s="223">
        <f>'Limite Saúde'!E20</f>
        <v>3696409.93</v>
      </c>
    </row>
    <row r="459" spans="1:9" ht="15">
      <c r="A459" s="181"/>
      <c r="B459" s="182">
        <v>14</v>
      </c>
      <c r="C459" s="176" t="s">
        <v>1666</v>
      </c>
      <c r="D459" s="182">
        <f t="shared" si="7"/>
        <v>2014</v>
      </c>
      <c r="E459" s="176" t="s">
        <v>1683</v>
      </c>
      <c r="F459" s="176" t="s">
        <v>1342</v>
      </c>
      <c r="G459" s="176" t="s">
        <v>1684</v>
      </c>
      <c r="H459" s="194" t="s">
        <v>1010</v>
      </c>
      <c r="I459" s="223">
        <f>'Limite Saúde'!E21</f>
        <v>0</v>
      </c>
    </row>
    <row r="460" spans="1:9" ht="15">
      <c r="A460" s="181"/>
      <c r="B460" s="182">
        <v>14</v>
      </c>
      <c r="C460" s="176" t="s">
        <v>1666</v>
      </c>
      <c r="D460" s="182">
        <f t="shared" si="7"/>
        <v>2014</v>
      </c>
      <c r="E460" s="176" t="s">
        <v>1685</v>
      </c>
      <c r="F460" s="176" t="s">
        <v>1345</v>
      </c>
      <c r="G460" s="176" t="s">
        <v>1686</v>
      </c>
      <c r="H460" s="194" t="s">
        <v>1010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1666</v>
      </c>
      <c r="D461" s="182">
        <f t="shared" si="7"/>
        <v>2014</v>
      </c>
      <c r="E461" s="176" t="s">
        <v>1687</v>
      </c>
      <c r="F461" s="176" t="s">
        <v>1347</v>
      </c>
      <c r="G461" s="176" t="s">
        <v>1688</v>
      </c>
      <c r="H461" s="194" t="s">
        <v>1010</v>
      </c>
      <c r="I461" s="223">
        <v>0</v>
      </c>
    </row>
    <row r="462" spans="1:9" ht="15">
      <c r="A462" s="181"/>
      <c r="B462" s="182">
        <v>14</v>
      </c>
      <c r="C462" s="176" t="s">
        <v>1666</v>
      </c>
      <c r="D462" s="182">
        <f t="shared" si="7"/>
        <v>2014</v>
      </c>
      <c r="E462" s="176" t="s">
        <v>1689</v>
      </c>
      <c r="F462" s="176" t="s">
        <v>1350</v>
      </c>
      <c r="G462" s="176" t="s">
        <v>1690</v>
      </c>
      <c r="H462" s="194" t="s">
        <v>1010</v>
      </c>
      <c r="I462" s="223">
        <f>'Limite Saúde'!E23</f>
        <v>0</v>
      </c>
    </row>
    <row r="463" spans="1:9" ht="15">
      <c r="A463" s="181"/>
      <c r="B463" s="182">
        <v>14</v>
      </c>
      <c r="C463" s="176" t="s">
        <v>1666</v>
      </c>
      <c r="D463" s="182">
        <f t="shared" si="7"/>
        <v>2014</v>
      </c>
      <c r="E463" s="176" t="s">
        <v>1691</v>
      </c>
      <c r="F463" s="176" t="s">
        <v>1692</v>
      </c>
      <c r="G463" s="176" t="s">
        <v>1693</v>
      </c>
      <c r="H463" s="194" t="s">
        <v>1010</v>
      </c>
      <c r="I463" s="223">
        <f>'Limite Saúde'!E24</f>
        <v>0</v>
      </c>
    </row>
    <row r="464" spans="1:9" ht="15">
      <c r="A464" s="181"/>
      <c r="B464" s="182">
        <v>14</v>
      </c>
      <c r="C464" s="176" t="s">
        <v>1666</v>
      </c>
      <c r="D464" s="182">
        <f t="shared" si="7"/>
        <v>2014</v>
      </c>
      <c r="E464" s="176" t="s">
        <v>1694</v>
      </c>
      <c r="F464" s="176" t="s">
        <v>1695</v>
      </c>
      <c r="G464" s="176" t="s">
        <v>725</v>
      </c>
      <c r="H464" s="194" t="s">
        <v>1010</v>
      </c>
      <c r="I464" s="223">
        <f>'Limite Saúde'!E25</f>
        <v>0</v>
      </c>
    </row>
    <row r="465" spans="1:9" ht="15">
      <c r="A465" s="181"/>
      <c r="B465" s="182">
        <v>14</v>
      </c>
      <c r="C465" s="176" t="s">
        <v>1666</v>
      </c>
      <c r="D465" s="182">
        <f t="shared" si="7"/>
        <v>2014</v>
      </c>
      <c r="E465" s="176" t="s">
        <v>1696</v>
      </c>
      <c r="F465" s="176" t="s">
        <v>1697</v>
      </c>
      <c r="G465" s="176" t="s">
        <v>1698</v>
      </c>
      <c r="H465" s="194" t="s">
        <v>1010</v>
      </c>
      <c r="I465" s="223">
        <f>'Limite Saúde'!E26</f>
        <v>0</v>
      </c>
    </row>
    <row r="466" spans="1:9" ht="15">
      <c r="A466" s="181"/>
      <c r="B466" s="182">
        <v>14</v>
      </c>
      <c r="C466" s="176" t="s">
        <v>1666</v>
      </c>
      <c r="D466" s="182">
        <f t="shared" si="7"/>
        <v>2014</v>
      </c>
      <c r="E466" s="176" t="s">
        <v>1699</v>
      </c>
      <c r="F466" s="176" t="s">
        <v>1353</v>
      </c>
      <c r="G466" s="176" t="s">
        <v>1700</v>
      </c>
      <c r="H466" s="194" t="s">
        <v>1010</v>
      </c>
      <c r="I466" s="223">
        <v>0</v>
      </c>
    </row>
    <row r="467" spans="1:9" ht="15">
      <c r="A467" s="181"/>
      <c r="B467" s="182">
        <v>14</v>
      </c>
      <c r="C467" s="176" t="s">
        <v>1666</v>
      </c>
      <c r="D467" s="182">
        <f t="shared" si="7"/>
        <v>2014</v>
      </c>
      <c r="E467" s="176" t="s">
        <v>1701</v>
      </c>
      <c r="F467" s="176" t="s">
        <v>1356</v>
      </c>
      <c r="G467" s="176" t="s">
        <v>1702</v>
      </c>
      <c r="H467" s="194" t="s">
        <v>1010</v>
      </c>
      <c r="I467" s="223">
        <f>'Limite Saúde'!E27</f>
        <v>0</v>
      </c>
    </row>
    <row r="468" spans="1:9" ht="15">
      <c r="A468" s="181"/>
      <c r="B468" s="182">
        <v>14</v>
      </c>
      <c r="C468" s="176" t="s">
        <v>1666</v>
      </c>
      <c r="D468" s="182">
        <f t="shared" si="7"/>
        <v>2014</v>
      </c>
      <c r="E468" s="176" t="s">
        <v>1703</v>
      </c>
      <c r="F468" s="176" t="s">
        <v>1574</v>
      </c>
      <c r="G468" s="176" t="s">
        <v>1704</v>
      </c>
      <c r="H468" s="194" t="s">
        <v>1010</v>
      </c>
      <c r="I468" s="223">
        <v>0</v>
      </c>
    </row>
    <row r="469" spans="1:9" ht="15">
      <c r="A469" s="181"/>
      <c r="B469" s="182">
        <v>14</v>
      </c>
      <c r="C469" s="176" t="s">
        <v>1666</v>
      </c>
      <c r="D469" s="182">
        <f t="shared" si="7"/>
        <v>2014</v>
      </c>
      <c r="E469" s="176" t="s">
        <v>1705</v>
      </c>
      <c r="F469" s="176" t="s">
        <v>1379</v>
      </c>
      <c r="G469" s="176" t="s">
        <v>1706</v>
      </c>
      <c r="H469" s="194" t="s">
        <v>1010</v>
      </c>
      <c r="I469" s="223">
        <f>'Limite Saúde'!E28</f>
        <v>12790332.839999998</v>
      </c>
    </row>
    <row r="470" spans="1:9" ht="15">
      <c r="A470" s="181"/>
      <c r="B470" s="182">
        <v>14</v>
      </c>
      <c r="C470" s="176" t="s">
        <v>1666</v>
      </c>
      <c r="D470" s="182">
        <f t="shared" si="7"/>
        <v>2014</v>
      </c>
      <c r="E470" s="176" t="s">
        <v>1707</v>
      </c>
      <c r="F470" s="176" t="s">
        <v>1382</v>
      </c>
      <c r="G470" s="176" t="s">
        <v>1708</v>
      </c>
      <c r="H470" s="194" t="s">
        <v>1010</v>
      </c>
      <c r="I470" s="223">
        <v>0</v>
      </c>
    </row>
    <row r="471" spans="1:9" ht="15">
      <c r="A471" s="181"/>
      <c r="B471" s="182">
        <v>14</v>
      </c>
      <c r="C471" s="176" t="s">
        <v>1666</v>
      </c>
      <c r="D471" s="182">
        <f t="shared" si="7"/>
        <v>2014</v>
      </c>
      <c r="E471" s="176" t="s">
        <v>1709</v>
      </c>
      <c r="F471" s="176" t="s">
        <v>1385</v>
      </c>
      <c r="G471" s="176" t="s">
        <v>1710</v>
      </c>
      <c r="H471" s="194" t="s">
        <v>1010</v>
      </c>
      <c r="I471" s="223">
        <v>0</v>
      </c>
    </row>
    <row r="472" spans="1:9" ht="15">
      <c r="A472" s="181"/>
      <c r="B472" s="182">
        <v>17</v>
      </c>
      <c r="C472" s="176" t="s">
        <v>1711</v>
      </c>
      <c r="D472" s="182">
        <f t="shared" si="7"/>
        <v>2014</v>
      </c>
      <c r="E472" s="176" t="s">
        <v>1712</v>
      </c>
      <c r="F472" s="176" t="s">
        <v>1249</v>
      </c>
      <c r="G472" s="176" t="s">
        <v>1713</v>
      </c>
      <c r="H472" s="194" t="s">
        <v>1010</v>
      </c>
      <c r="I472" s="223">
        <f>'Repasse Câmara'!E13</f>
        <v>1755000</v>
      </c>
    </row>
    <row r="473" spans="1:9" ht="15">
      <c r="A473" s="181"/>
      <c r="B473" s="182">
        <v>18</v>
      </c>
      <c r="C473" s="176" t="s">
        <v>1714</v>
      </c>
      <c r="D473" s="182">
        <f t="shared" si="7"/>
        <v>2014</v>
      </c>
      <c r="E473" s="176" t="s">
        <v>1715</v>
      </c>
      <c r="F473" s="176" t="s">
        <v>1249</v>
      </c>
      <c r="G473" s="176" t="s">
        <v>1716</v>
      </c>
      <c r="H473" s="194" t="s">
        <v>1010</v>
      </c>
      <c r="I473" s="223">
        <v>0</v>
      </c>
    </row>
    <row r="474" spans="1:9" ht="15">
      <c r="A474" s="181"/>
      <c r="B474" s="182">
        <v>18</v>
      </c>
      <c r="C474" s="176" t="s">
        <v>1714</v>
      </c>
      <c r="D474" s="182">
        <f t="shared" si="7"/>
        <v>2014</v>
      </c>
      <c r="E474" s="176" t="s">
        <v>1717</v>
      </c>
      <c r="F474" s="176" t="s">
        <v>1342</v>
      </c>
      <c r="G474" s="176" t="s">
        <v>1718</v>
      </c>
      <c r="H474" s="194" t="s">
        <v>1010</v>
      </c>
      <c r="I474" s="223">
        <v>0</v>
      </c>
    </row>
    <row r="475" spans="1:9" ht="15">
      <c r="A475" s="181"/>
      <c r="B475" s="182">
        <v>18</v>
      </c>
      <c r="C475" s="176" t="s">
        <v>1714</v>
      </c>
      <c r="D475" s="182">
        <f t="shared" si="7"/>
        <v>2014</v>
      </c>
      <c r="E475" s="176" t="s">
        <v>1719</v>
      </c>
      <c r="F475" s="176" t="s">
        <v>1379</v>
      </c>
      <c r="G475" s="176" t="s">
        <v>1720</v>
      </c>
      <c r="H475" s="194" t="s">
        <v>1010</v>
      </c>
      <c r="I475" s="223">
        <f>'Repasse Câmara'!E14</f>
        <v>1777392</v>
      </c>
    </row>
    <row r="476" spans="1:9" ht="15">
      <c r="A476" s="181"/>
      <c r="B476" s="182">
        <v>18</v>
      </c>
      <c r="C476" s="176" t="s">
        <v>1714</v>
      </c>
      <c r="D476" s="182">
        <f t="shared" si="7"/>
        <v>2014</v>
      </c>
      <c r="E476" s="176" t="s">
        <v>1721</v>
      </c>
      <c r="F476" s="176" t="s">
        <v>1382</v>
      </c>
      <c r="G476" s="176" t="s">
        <v>1722</v>
      </c>
      <c r="H476" s="194" t="s">
        <v>1010</v>
      </c>
      <c r="I476" s="223">
        <f>'Repasse Câmara'!E15</f>
        <v>0</v>
      </c>
    </row>
    <row r="477" spans="1:9" ht="15">
      <c r="A477" s="181"/>
      <c r="B477" s="182">
        <v>18</v>
      </c>
      <c r="C477" s="176" t="s">
        <v>1714</v>
      </c>
      <c r="D477" s="182">
        <f t="shared" si="7"/>
        <v>2014</v>
      </c>
      <c r="E477" s="176" t="s">
        <v>1723</v>
      </c>
      <c r="F477" s="176" t="s">
        <v>1385</v>
      </c>
      <c r="G477" s="176" t="s">
        <v>1724</v>
      </c>
      <c r="H477" s="194" t="s">
        <v>1010</v>
      </c>
      <c r="I477" s="223">
        <f>'Repasse Câmara'!E16</f>
        <v>1777392</v>
      </c>
    </row>
    <row r="478" spans="1:9" ht="15">
      <c r="A478" s="181"/>
      <c r="B478" s="182">
        <v>18</v>
      </c>
      <c r="C478" s="176" t="s">
        <v>1714</v>
      </c>
      <c r="D478" s="182">
        <f t="shared" si="7"/>
        <v>2014</v>
      </c>
      <c r="E478" s="176" t="s">
        <v>1725</v>
      </c>
      <c r="F478" s="176" t="s">
        <v>1490</v>
      </c>
      <c r="G478" s="176" t="s">
        <v>1726</v>
      </c>
      <c r="H478" s="194" t="s">
        <v>1010</v>
      </c>
      <c r="I478" s="223">
        <v>0</v>
      </c>
    </row>
    <row r="479" spans="1:9" ht="15">
      <c r="A479" s="181"/>
      <c r="B479" s="182">
        <v>18</v>
      </c>
      <c r="C479" s="176" t="s">
        <v>1714</v>
      </c>
      <c r="D479" s="182">
        <f t="shared" si="7"/>
        <v>2014</v>
      </c>
      <c r="E479" s="176" t="s">
        <v>1727</v>
      </c>
      <c r="F479" s="176" t="s">
        <v>1493</v>
      </c>
      <c r="G479" s="176" t="s">
        <v>1728</v>
      </c>
      <c r="H479" s="194" t="s">
        <v>1010</v>
      </c>
      <c r="I479" s="223">
        <v>0</v>
      </c>
    </row>
    <row r="480" spans="1:9" ht="15">
      <c r="A480" s="181"/>
      <c r="B480" s="182">
        <v>20</v>
      </c>
      <c r="C480" s="195" t="s">
        <v>1729</v>
      </c>
      <c r="D480" s="182">
        <f t="shared" si="7"/>
        <v>2014</v>
      </c>
      <c r="E480" s="195" t="s">
        <v>1730</v>
      </c>
      <c r="F480" s="195" t="s">
        <v>1249</v>
      </c>
      <c r="G480" s="195" t="s">
        <v>761</v>
      </c>
      <c r="H480" s="194" t="s">
        <v>1010</v>
      </c>
      <c r="I480" s="223">
        <f>'Receita Prev Despesa Fix'!E13</f>
        <v>64000000</v>
      </c>
    </row>
    <row r="481" spans="1:9" ht="15">
      <c r="A481" s="181"/>
      <c r="B481" s="182">
        <v>20</v>
      </c>
      <c r="C481" s="195" t="s">
        <v>1729</v>
      </c>
      <c r="D481" s="182">
        <f t="shared" si="7"/>
        <v>2014</v>
      </c>
      <c r="E481" s="195" t="s">
        <v>1731</v>
      </c>
      <c r="F481" s="195" t="s">
        <v>1345</v>
      </c>
      <c r="G481" s="195" t="s">
        <v>763</v>
      </c>
      <c r="H481" s="194" t="s">
        <v>1010</v>
      </c>
      <c r="I481" s="223">
        <f>'Receita Prev Despesa Fix'!E26</f>
        <v>65168743.48</v>
      </c>
    </row>
    <row r="482" spans="1:9" ht="15">
      <c r="A482" s="181"/>
      <c r="B482" s="182">
        <v>20</v>
      </c>
      <c r="C482" s="195" t="s">
        <v>1729</v>
      </c>
      <c r="D482" s="182">
        <f t="shared" si="7"/>
        <v>2014</v>
      </c>
      <c r="E482" s="195" t="s">
        <v>1732</v>
      </c>
      <c r="F482" s="195" t="s">
        <v>1347</v>
      </c>
      <c r="G482" s="195" t="s">
        <v>1733</v>
      </c>
      <c r="H482" s="194" t="s">
        <v>1010</v>
      </c>
      <c r="I482" s="223">
        <f>'Receita Prev Despesa Fix'!E27</f>
        <v>11457000</v>
      </c>
    </row>
    <row r="483" spans="2:9" ht="15">
      <c r="B483" s="182">
        <v>20</v>
      </c>
      <c r="C483" s="195" t="s">
        <v>1729</v>
      </c>
      <c r="D483" s="182">
        <f t="shared" si="7"/>
        <v>2014</v>
      </c>
      <c r="E483" s="195" t="s">
        <v>1734</v>
      </c>
      <c r="F483" s="195" t="s">
        <v>1350</v>
      </c>
      <c r="G483" s="195" t="s">
        <v>1735</v>
      </c>
      <c r="H483" s="194" t="s">
        <v>1010</v>
      </c>
      <c r="I483" s="223">
        <f>'Receita Prev Despesa Fix'!E28</f>
        <v>0</v>
      </c>
    </row>
    <row r="484" spans="2:9" ht="15">
      <c r="B484" s="182">
        <v>20</v>
      </c>
      <c r="C484" s="195" t="s">
        <v>1729</v>
      </c>
      <c r="D484" s="182">
        <f t="shared" si="7"/>
        <v>2014</v>
      </c>
      <c r="E484" s="195" t="s">
        <v>1736</v>
      </c>
      <c r="F484" s="195" t="s">
        <v>1353</v>
      </c>
      <c r="G484" s="195" t="s">
        <v>1737</v>
      </c>
      <c r="H484" s="194" t="s">
        <v>1010</v>
      </c>
      <c r="I484" s="223">
        <f>'Receita Prev Despesa Fix'!E29</f>
        <v>0</v>
      </c>
    </row>
    <row r="485" spans="2:9" ht="15">
      <c r="B485" s="182">
        <v>26</v>
      </c>
      <c r="C485" s="195" t="s">
        <v>2212</v>
      </c>
      <c r="D485" s="182">
        <f t="shared" si="7"/>
        <v>2014</v>
      </c>
      <c r="E485" s="195" t="s">
        <v>2213</v>
      </c>
      <c r="F485" s="195" t="s">
        <v>1252</v>
      </c>
      <c r="G485" s="195" t="s">
        <v>2214</v>
      </c>
      <c r="H485" s="194" t="s">
        <v>1010</v>
      </c>
      <c r="I485" s="223">
        <f>'Receita Prev Despesa Fix'!E17</f>
        <v>1100000</v>
      </c>
    </row>
    <row r="486" spans="2:9" ht="15">
      <c r="B486" s="182">
        <v>26</v>
      </c>
      <c r="C486" s="195" t="s">
        <v>2212</v>
      </c>
      <c r="D486" s="182">
        <f t="shared" si="7"/>
        <v>2014</v>
      </c>
      <c r="E486" s="195" t="s">
        <v>2215</v>
      </c>
      <c r="F486" s="195" t="s">
        <v>1345</v>
      </c>
      <c r="G486" s="195" t="s">
        <v>2216</v>
      </c>
      <c r="H486" s="194" t="s">
        <v>1010</v>
      </c>
      <c r="I486" s="223">
        <f>'Receita Prev Despesa Fix'!E18</f>
        <v>500000</v>
      </c>
    </row>
    <row r="487" spans="2:9" ht="15">
      <c r="B487" s="182">
        <v>26</v>
      </c>
      <c r="C487" s="195" t="s">
        <v>2212</v>
      </c>
      <c r="D487" s="182">
        <f t="shared" si="7"/>
        <v>2014</v>
      </c>
      <c r="E487" s="195" t="s">
        <v>2217</v>
      </c>
      <c r="F487" s="195" t="s">
        <v>1931</v>
      </c>
      <c r="G487" s="195" t="s">
        <v>2218</v>
      </c>
      <c r="H487" s="194" t="s">
        <v>1010</v>
      </c>
      <c r="I487" s="223">
        <f>'Receita Prev Despesa Fix'!E19</f>
        <v>1210000</v>
      </c>
    </row>
    <row r="488" spans="2:9" ht="15">
      <c r="B488" s="182">
        <v>26</v>
      </c>
      <c r="C488" s="195" t="s">
        <v>2212</v>
      </c>
      <c r="D488" s="182">
        <f t="shared" si="7"/>
        <v>2014</v>
      </c>
      <c r="E488" s="195" t="s">
        <v>2219</v>
      </c>
      <c r="F488" s="195" t="s">
        <v>1479</v>
      </c>
      <c r="G488" s="195" t="s">
        <v>2220</v>
      </c>
      <c r="H488" s="194" t="s">
        <v>1010</v>
      </c>
      <c r="I488" s="223">
        <f>'Receita Prev Despesa Fix'!E20</f>
        <v>1500000</v>
      </c>
    </row>
    <row r="489" spans="2:9" ht="15">
      <c r="B489" s="182">
        <v>26</v>
      </c>
      <c r="C489" s="195" t="s">
        <v>2212</v>
      </c>
      <c r="D489" s="182">
        <f t="shared" si="7"/>
        <v>2014</v>
      </c>
      <c r="E489" s="195" t="s">
        <v>2221</v>
      </c>
      <c r="F489" s="195" t="s">
        <v>1854</v>
      </c>
      <c r="G489" s="195" t="s">
        <v>2222</v>
      </c>
      <c r="H489" s="194" t="s">
        <v>1010</v>
      </c>
      <c r="I489" s="223">
        <f>'Receita Prev Despesa Fix'!E21</f>
        <v>1800000</v>
      </c>
    </row>
    <row r="490" spans="2:9" ht="15">
      <c r="B490" s="182">
        <v>26</v>
      </c>
      <c r="C490" s="195" t="s">
        <v>2212</v>
      </c>
      <c r="D490" s="182">
        <f t="shared" si="7"/>
        <v>2014</v>
      </c>
      <c r="E490" s="195" t="s">
        <v>2223</v>
      </c>
      <c r="F490" s="195" t="s">
        <v>2224</v>
      </c>
      <c r="G490" s="195" t="s">
        <v>2225</v>
      </c>
      <c r="H490" s="194" t="s">
        <v>1010</v>
      </c>
      <c r="I490" s="223">
        <f>'Receita Prev Despesa Fix'!E22</f>
        <v>110000</v>
      </c>
    </row>
    <row r="491" spans="2:9" ht="15">
      <c r="B491" s="182">
        <v>26</v>
      </c>
      <c r="C491" s="195" t="s">
        <v>2212</v>
      </c>
      <c r="D491" s="182">
        <f t="shared" si="7"/>
        <v>2014</v>
      </c>
      <c r="E491" s="195" t="s">
        <v>2226</v>
      </c>
      <c r="F491" s="195" t="s">
        <v>2227</v>
      </c>
      <c r="G491" s="195" t="s">
        <v>2228</v>
      </c>
      <c r="H491" s="194" t="s">
        <v>1010</v>
      </c>
      <c r="I491" s="223">
        <f>'Receita Prev Despesa Fix'!E23</f>
        <v>450000</v>
      </c>
    </row>
    <row r="492" spans="2:9" ht="15">
      <c r="B492" s="182">
        <v>21</v>
      </c>
      <c r="C492" s="195" t="s">
        <v>1738</v>
      </c>
      <c r="D492" s="182">
        <f t="shared" si="7"/>
        <v>2014</v>
      </c>
      <c r="E492" s="195" t="s">
        <v>1739</v>
      </c>
      <c r="F492" s="195" t="s">
        <v>1252</v>
      </c>
      <c r="G492" s="195" t="s">
        <v>1740</v>
      </c>
      <c r="H492" s="194" t="s">
        <v>1010</v>
      </c>
      <c r="I492" s="223">
        <f>'Despesa por Função'!E14</f>
        <v>1755000</v>
      </c>
    </row>
    <row r="493" spans="2:9" ht="15">
      <c r="B493" s="182">
        <v>21</v>
      </c>
      <c r="C493" s="195" t="s">
        <v>1738</v>
      </c>
      <c r="D493" s="182">
        <f t="shared" si="7"/>
        <v>2014</v>
      </c>
      <c r="E493" s="195" t="s">
        <v>1741</v>
      </c>
      <c r="F493" s="195" t="s">
        <v>1298</v>
      </c>
      <c r="G493" s="195" t="s">
        <v>1742</v>
      </c>
      <c r="H493" s="194" t="s">
        <v>1010</v>
      </c>
      <c r="I493" s="223">
        <f>'Despesa por Função'!E15</f>
        <v>0</v>
      </c>
    </row>
    <row r="494" spans="2:9" ht="15">
      <c r="B494" s="182">
        <v>21</v>
      </c>
      <c r="C494" s="195" t="s">
        <v>1738</v>
      </c>
      <c r="D494" s="182">
        <f t="shared" si="7"/>
        <v>2014</v>
      </c>
      <c r="E494" s="195" t="s">
        <v>1743</v>
      </c>
      <c r="F494" s="195" t="s">
        <v>1339</v>
      </c>
      <c r="G494" s="195" t="s">
        <v>1744</v>
      </c>
      <c r="H494" s="194" t="s">
        <v>1010</v>
      </c>
      <c r="I494" s="223">
        <f>'Despesa por Função'!E16</f>
        <v>0</v>
      </c>
    </row>
    <row r="495" spans="2:9" ht="15">
      <c r="B495" s="182">
        <v>21</v>
      </c>
      <c r="C495" s="195" t="s">
        <v>1738</v>
      </c>
      <c r="D495" s="182">
        <f t="shared" si="7"/>
        <v>2014</v>
      </c>
      <c r="E495" s="195" t="s">
        <v>1745</v>
      </c>
      <c r="F495" s="195" t="s">
        <v>1535</v>
      </c>
      <c r="G495" s="195" t="s">
        <v>1746</v>
      </c>
      <c r="H495" s="194" t="s">
        <v>1010</v>
      </c>
      <c r="I495" s="223">
        <f>'Despesa por Função'!E17</f>
        <v>6227177.85</v>
      </c>
    </row>
    <row r="496" spans="2:9" ht="15">
      <c r="B496" s="182">
        <v>21</v>
      </c>
      <c r="C496" s="195" t="s">
        <v>1738</v>
      </c>
      <c r="D496" s="182">
        <f t="shared" si="7"/>
        <v>2014</v>
      </c>
      <c r="E496" s="195" t="s">
        <v>1747</v>
      </c>
      <c r="F496" s="195" t="s">
        <v>1677</v>
      </c>
      <c r="G496" s="195" t="s">
        <v>1748</v>
      </c>
      <c r="H496" s="194" t="s">
        <v>1010</v>
      </c>
      <c r="I496" s="223">
        <f>'Despesa por Função'!E18</f>
        <v>0</v>
      </c>
    </row>
    <row r="497" spans="2:9" ht="15">
      <c r="B497" s="182">
        <v>21</v>
      </c>
      <c r="C497" s="195" t="s">
        <v>1738</v>
      </c>
      <c r="D497" s="182">
        <f t="shared" si="7"/>
        <v>2014</v>
      </c>
      <c r="E497" s="195" t="s">
        <v>1749</v>
      </c>
      <c r="F497" s="195" t="s">
        <v>1679</v>
      </c>
      <c r="G497" s="195" t="s">
        <v>1750</v>
      </c>
      <c r="H497" s="194" t="s">
        <v>1010</v>
      </c>
      <c r="I497" s="223">
        <f>'Despesa por Função'!E19</f>
        <v>2318162.63</v>
      </c>
    </row>
    <row r="498" spans="2:9" ht="15">
      <c r="B498" s="182">
        <v>21</v>
      </c>
      <c r="C498" s="195" t="s">
        <v>1738</v>
      </c>
      <c r="D498" s="182">
        <f t="shared" si="7"/>
        <v>2014</v>
      </c>
      <c r="E498" s="195" t="s">
        <v>1751</v>
      </c>
      <c r="F498" s="195" t="s">
        <v>1681</v>
      </c>
      <c r="G498" s="195" t="s">
        <v>1752</v>
      </c>
      <c r="H498" s="194" t="s">
        <v>1010</v>
      </c>
      <c r="I498" s="223">
        <f>'Despesa por Função'!E20</f>
        <v>0</v>
      </c>
    </row>
    <row r="499" spans="2:9" ht="15">
      <c r="B499" s="182">
        <v>21</v>
      </c>
      <c r="C499" s="195" t="s">
        <v>1738</v>
      </c>
      <c r="D499" s="182">
        <f t="shared" si="7"/>
        <v>2014</v>
      </c>
      <c r="E499" s="195" t="s">
        <v>1753</v>
      </c>
      <c r="F499" s="195" t="s">
        <v>1754</v>
      </c>
      <c r="G499" s="195" t="s">
        <v>1755</v>
      </c>
      <c r="H499" s="194" t="s">
        <v>1010</v>
      </c>
      <c r="I499" s="223">
        <f>'Despesa por Função'!E21</f>
        <v>2723954.2600000002</v>
      </c>
    </row>
    <row r="500" spans="2:9" ht="15">
      <c r="B500" s="182">
        <v>21</v>
      </c>
      <c r="C500" s="195" t="s">
        <v>1738</v>
      </c>
      <c r="D500" s="182">
        <f t="shared" si="7"/>
        <v>2014</v>
      </c>
      <c r="E500" s="195" t="s">
        <v>1756</v>
      </c>
      <c r="F500" s="195" t="s">
        <v>1757</v>
      </c>
      <c r="G500" s="195" t="s">
        <v>1758</v>
      </c>
      <c r="H500" s="194" t="s">
        <v>1010</v>
      </c>
      <c r="I500" s="223">
        <f>'Despesa por Função'!E22</f>
        <v>3536202.71</v>
      </c>
    </row>
    <row r="501" spans="2:9" ht="15">
      <c r="B501" s="182">
        <v>21</v>
      </c>
      <c r="C501" s="195" t="s">
        <v>1738</v>
      </c>
      <c r="D501" s="182">
        <f t="shared" si="7"/>
        <v>2014</v>
      </c>
      <c r="E501" s="195" t="s">
        <v>1759</v>
      </c>
      <c r="F501" s="195" t="s">
        <v>1760</v>
      </c>
      <c r="G501" s="195" t="s">
        <v>239</v>
      </c>
      <c r="H501" s="194" t="s">
        <v>1010</v>
      </c>
      <c r="I501" s="223">
        <f>'Despesa por Função'!E23</f>
        <v>12790332.84</v>
      </c>
    </row>
    <row r="502" spans="2:9" ht="15">
      <c r="B502" s="182">
        <v>21</v>
      </c>
      <c r="C502" s="195" t="s">
        <v>1738</v>
      </c>
      <c r="D502" s="182">
        <f t="shared" si="7"/>
        <v>2014</v>
      </c>
      <c r="E502" s="195" t="s">
        <v>1761</v>
      </c>
      <c r="F502" s="195" t="s">
        <v>1762</v>
      </c>
      <c r="G502" s="195" t="s">
        <v>352</v>
      </c>
      <c r="H502" s="194" t="s">
        <v>1010</v>
      </c>
      <c r="I502" s="223">
        <f>'Despesa por Função'!E24</f>
        <v>4038110.609999999</v>
      </c>
    </row>
    <row r="503" spans="2:9" ht="15">
      <c r="B503" s="182">
        <v>21</v>
      </c>
      <c r="C503" s="195" t="s">
        <v>1738</v>
      </c>
      <c r="D503" s="182">
        <f t="shared" si="7"/>
        <v>2014</v>
      </c>
      <c r="E503" s="195" t="s">
        <v>1763</v>
      </c>
      <c r="F503" s="195" t="s">
        <v>1764</v>
      </c>
      <c r="G503" s="195" t="s">
        <v>353</v>
      </c>
      <c r="H503" s="194" t="s">
        <v>1010</v>
      </c>
      <c r="I503" s="223">
        <f>'Despesa por Função'!E25</f>
        <v>4313122.97</v>
      </c>
    </row>
    <row r="504" spans="2:9" ht="15">
      <c r="B504" s="182">
        <v>21</v>
      </c>
      <c r="C504" s="195" t="s">
        <v>1738</v>
      </c>
      <c r="D504" s="182">
        <f t="shared" si="7"/>
        <v>2014</v>
      </c>
      <c r="E504" s="195" t="s">
        <v>1765</v>
      </c>
      <c r="F504" s="195" t="s">
        <v>1766</v>
      </c>
      <c r="G504" s="195" t="s">
        <v>354</v>
      </c>
      <c r="H504" s="194" t="s">
        <v>1010</v>
      </c>
      <c r="I504" s="223">
        <f>'Despesa por Função'!E26</f>
        <v>37088.4</v>
      </c>
    </row>
    <row r="505" spans="2:9" ht="15">
      <c r="B505" s="182">
        <v>21</v>
      </c>
      <c r="C505" s="195" t="s">
        <v>1738</v>
      </c>
      <c r="D505" s="182">
        <f t="shared" si="7"/>
        <v>2014</v>
      </c>
      <c r="E505" s="195" t="s">
        <v>1767</v>
      </c>
      <c r="F505" s="195" t="s">
        <v>1768</v>
      </c>
      <c r="G505" s="195" t="s">
        <v>355</v>
      </c>
      <c r="H505" s="194" t="s">
        <v>1010</v>
      </c>
      <c r="I505" s="223">
        <f>'Despesa por Função'!E27</f>
        <v>207305.15</v>
      </c>
    </row>
    <row r="506" spans="2:9" ht="15">
      <c r="B506" s="182">
        <v>21</v>
      </c>
      <c r="C506" s="195" t="s">
        <v>1738</v>
      </c>
      <c r="D506" s="182">
        <f t="shared" si="7"/>
        <v>2014</v>
      </c>
      <c r="E506" s="195" t="s">
        <v>1769</v>
      </c>
      <c r="F506" s="195" t="s">
        <v>1770</v>
      </c>
      <c r="G506" s="195" t="s">
        <v>356</v>
      </c>
      <c r="H506" s="194" t="s">
        <v>1010</v>
      </c>
      <c r="I506" s="223">
        <f>'Despesa por Função'!E28</f>
        <v>498295.7799999999</v>
      </c>
    </row>
    <row r="507" spans="2:9" ht="15">
      <c r="B507" s="182">
        <v>21</v>
      </c>
      <c r="C507" s="195" t="s">
        <v>1738</v>
      </c>
      <c r="D507" s="182">
        <f t="shared" si="7"/>
        <v>2014</v>
      </c>
      <c r="E507" s="195" t="s">
        <v>1771</v>
      </c>
      <c r="F507" s="195" t="s">
        <v>1772</v>
      </c>
      <c r="G507" s="195" t="s">
        <v>357</v>
      </c>
      <c r="H507" s="194" t="s">
        <v>1010</v>
      </c>
      <c r="I507" s="223">
        <f>'Despesa por Função'!E29</f>
        <v>0</v>
      </c>
    </row>
    <row r="508" spans="2:9" ht="15">
      <c r="B508" s="182">
        <v>21</v>
      </c>
      <c r="C508" s="195" t="s">
        <v>1738</v>
      </c>
      <c r="D508" s="182">
        <f t="shared" si="7"/>
        <v>2014</v>
      </c>
      <c r="E508" s="195" t="s">
        <v>1773</v>
      </c>
      <c r="F508" s="195" t="s">
        <v>1774</v>
      </c>
      <c r="G508" s="195" t="s">
        <v>358</v>
      </c>
      <c r="H508" s="194" t="s">
        <v>1010</v>
      </c>
      <c r="I508" s="223">
        <f>'Despesa por Função'!E30</f>
        <v>3696409.930000001</v>
      </c>
    </row>
    <row r="509" spans="2:9" ht="15">
      <c r="B509" s="182">
        <v>21</v>
      </c>
      <c r="C509" s="195" t="s">
        <v>1738</v>
      </c>
      <c r="D509" s="182">
        <f t="shared" si="7"/>
        <v>2014</v>
      </c>
      <c r="E509" s="195" t="s">
        <v>1775</v>
      </c>
      <c r="F509" s="195" t="s">
        <v>1776</v>
      </c>
      <c r="G509" s="195" t="s">
        <v>1777</v>
      </c>
      <c r="H509" s="194" t="s">
        <v>1010</v>
      </c>
      <c r="I509" s="223">
        <f>'Despesa por Função'!E31</f>
        <v>0</v>
      </c>
    </row>
    <row r="510" spans="2:9" ht="15">
      <c r="B510" s="182">
        <v>21</v>
      </c>
      <c r="C510" s="195" t="s">
        <v>1738</v>
      </c>
      <c r="D510" s="182">
        <f t="shared" si="7"/>
        <v>2014</v>
      </c>
      <c r="E510" s="195" t="s">
        <v>1778</v>
      </c>
      <c r="F510" s="195" t="s">
        <v>1779</v>
      </c>
      <c r="G510" s="195" t="s">
        <v>351</v>
      </c>
      <c r="H510" s="194" t="s">
        <v>1010</v>
      </c>
      <c r="I510" s="223">
        <f>'Despesa por Função'!E32</f>
        <v>11737903.090000002</v>
      </c>
    </row>
    <row r="511" spans="2:9" ht="15">
      <c r="B511" s="182">
        <v>21</v>
      </c>
      <c r="C511" s="195" t="s">
        <v>1738</v>
      </c>
      <c r="D511" s="182">
        <f t="shared" si="7"/>
        <v>2014</v>
      </c>
      <c r="E511" s="195" t="s">
        <v>1780</v>
      </c>
      <c r="F511" s="195" t="s">
        <v>1781</v>
      </c>
      <c r="G511" s="195" t="s">
        <v>359</v>
      </c>
      <c r="H511" s="194" t="s">
        <v>1010</v>
      </c>
      <c r="I511" s="223">
        <f>'Despesa por Função'!E33</f>
        <v>11417646.220000003</v>
      </c>
    </row>
    <row r="512" spans="2:9" ht="15">
      <c r="B512" s="182">
        <v>21</v>
      </c>
      <c r="C512" s="195" t="s">
        <v>1738</v>
      </c>
      <c r="D512" s="182">
        <f t="shared" si="7"/>
        <v>2014</v>
      </c>
      <c r="E512" s="195" t="s">
        <v>1782</v>
      </c>
      <c r="F512" s="195" t="s">
        <v>1783</v>
      </c>
      <c r="G512" s="195" t="s">
        <v>360</v>
      </c>
      <c r="H512" s="194" t="s">
        <v>1010</v>
      </c>
      <c r="I512" s="223">
        <f>'Despesa por Função'!E34</f>
        <v>137413.45000000004</v>
      </c>
    </row>
    <row r="513" spans="2:9" ht="15">
      <c r="B513" s="182">
        <v>21</v>
      </c>
      <c r="C513" s="195" t="s">
        <v>1738</v>
      </c>
      <c r="D513" s="182">
        <f t="shared" si="7"/>
        <v>2014</v>
      </c>
      <c r="E513" s="195" t="s">
        <v>1784</v>
      </c>
      <c r="F513" s="195" t="s">
        <v>1785</v>
      </c>
      <c r="G513" s="195" t="s">
        <v>358</v>
      </c>
      <c r="H513" s="194" t="s">
        <v>1010</v>
      </c>
      <c r="I513" s="223">
        <f>'Despesa por Função'!E35</f>
        <v>182843.42</v>
      </c>
    </row>
    <row r="514" spans="2:9" ht="15">
      <c r="B514" s="182">
        <v>21</v>
      </c>
      <c r="C514" s="195" t="s">
        <v>1738</v>
      </c>
      <c r="D514" s="182">
        <f t="shared" si="7"/>
        <v>2014</v>
      </c>
      <c r="E514" s="195" t="s">
        <v>1786</v>
      </c>
      <c r="F514" s="195" t="s">
        <v>1787</v>
      </c>
      <c r="G514" s="195" t="s">
        <v>1788</v>
      </c>
      <c r="H514" s="194" t="s">
        <v>1010</v>
      </c>
      <c r="I514" s="223">
        <f>'Despesa por Função'!E36</f>
        <v>302225.83</v>
      </c>
    </row>
    <row r="515" spans="2:9" ht="15">
      <c r="B515" s="182">
        <v>21</v>
      </c>
      <c r="C515" s="195" t="s">
        <v>1738</v>
      </c>
      <c r="D515" s="182">
        <f t="shared" si="7"/>
        <v>2014</v>
      </c>
      <c r="E515" s="195" t="s">
        <v>1789</v>
      </c>
      <c r="F515" s="195" t="s">
        <v>1790</v>
      </c>
      <c r="G515" s="195" t="s">
        <v>1791</v>
      </c>
      <c r="H515" s="194" t="s">
        <v>1010</v>
      </c>
      <c r="I515" s="223">
        <f>'Despesa por Função'!E37</f>
        <v>0</v>
      </c>
    </row>
    <row r="516" spans="2:9" ht="15">
      <c r="B516" s="182">
        <v>21</v>
      </c>
      <c r="C516" s="195" t="s">
        <v>1738</v>
      </c>
      <c r="D516" s="182">
        <f t="shared" si="7"/>
        <v>2014</v>
      </c>
      <c r="E516" s="195" t="s">
        <v>1792</v>
      </c>
      <c r="F516" s="195" t="s">
        <v>1793</v>
      </c>
      <c r="G516" s="195" t="s">
        <v>1794</v>
      </c>
      <c r="H516" s="194" t="s">
        <v>1010</v>
      </c>
      <c r="I516" s="223">
        <f>'Despesa por Função'!E38</f>
        <v>3324151.68</v>
      </c>
    </row>
    <row r="517" spans="2:9" ht="15">
      <c r="B517" s="182">
        <v>21</v>
      </c>
      <c r="C517" s="195" t="s">
        <v>1738</v>
      </c>
      <c r="D517" s="182">
        <f t="shared" si="7"/>
        <v>2014</v>
      </c>
      <c r="E517" s="195" t="s">
        <v>1795</v>
      </c>
      <c r="F517" s="195" t="s">
        <v>1796</v>
      </c>
      <c r="G517" s="195" t="s">
        <v>1797</v>
      </c>
      <c r="H517" s="194" t="s">
        <v>1010</v>
      </c>
      <c r="I517" s="223">
        <f>'Despesa por Função'!E39</f>
        <v>0</v>
      </c>
    </row>
    <row r="518" spans="2:9" ht="15">
      <c r="B518" s="182">
        <v>21</v>
      </c>
      <c r="C518" s="195" t="s">
        <v>1738</v>
      </c>
      <c r="D518" s="182">
        <f t="shared" si="7"/>
        <v>2014</v>
      </c>
      <c r="E518" s="195" t="s">
        <v>1798</v>
      </c>
      <c r="F518" s="195" t="s">
        <v>1799</v>
      </c>
      <c r="G518" s="195" t="s">
        <v>1800</v>
      </c>
      <c r="H518" s="194" t="s">
        <v>1010</v>
      </c>
      <c r="I518" s="223">
        <f>'Despesa por Função'!E40</f>
        <v>2331.42</v>
      </c>
    </row>
    <row r="519" spans="2:9" ht="15">
      <c r="B519" s="182">
        <v>21</v>
      </c>
      <c r="C519" s="195" t="s">
        <v>1738</v>
      </c>
      <c r="D519" s="182">
        <f t="shared" si="7"/>
        <v>2014</v>
      </c>
      <c r="E519" s="195" t="s">
        <v>1801</v>
      </c>
      <c r="F519" s="195" t="s">
        <v>1802</v>
      </c>
      <c r="G519" s="195" t="s">
        <v>1803</v>
      </c>
      <c r="H519" s="194" t="s">
        <v>1010</v>
      </c>
      <c r="I519" s="223">
        <f>'Despesa por Função'!E41</f>
        <v>3358632.58</v>
      </c>
    </row>
    <row r="520" spans="2:9" ht="15">
      <c r="B520" s="182">
        <v>21</v>
      </c>
      <c r="C520" s="195" t="s">
        <v>1738</v>
      </c>
      <c r="D520" s="182">
        <f t="shared" si="7"/>
        <v>2014</v>
      </c>
      <c r="E520" s="195" t="s">
        <v>1804</v>
      </c>
      <c r="F520" s="195" t="s">
        <v>1805</v>
      </c>
      <c r="G520" s="195" t="s">
        <v>1806</v>
      </c>
      <c r="H520" s="194" t="s">
        <v>1010</v>
      </c>
      <c r="I520" s="223">
        <f>'Despesa por Função'!E42</f>
        <v>0</v>
      </c>
    </row>
    <row r="521" spans="2:9" ht="15">
      <c r="B521" s="182">
        <v>21</v>
      </c>
      <c r="C521" s="195" t="s">
        <v>1738</v>
      </c>
      <c r="D521" s="182">
        <f t="shared" si="7"/>
        <v>2014</v>
      </c>
      <c r="E521" s="195" t="s">
        <v>1807</v>
      </c>
      <c r="F521" s="195" t="s">
        <v>1808</v>
      </c>
      <c r="G521" s="195" t="s">
        <v>1809</v>
      </c>
      <c r="H521" s="194" t="s">
        <v>1010</v>
      </c>
      <c r="I521" s="223">
        <f>'Despesa por Função'!E43</f>
        <v>0</v>
      </c>
    </row>
    <row r="522" spans="2:9" ht="15">
      <c r="B522" s="182">
        <v>21</v>
      </c>
      <c r="C522" s="195" t="s">
        <v>1738</v>
      </c>
      <c r="D522" s="182">
        <f aca="true" t="shared" si="8" ref="D522:D585">$D$3</f>
        <v>2014</v>
      </c>
      <c r="E522" s="195" t="s">
        <v>1810</v>
      </c>
      <c r="F522" s="195" t="s">
        <v>1811</v>
      </c>
      <c r="G522" s="195" t="s">
        <v>1812</v>
      </c>
      <c r="H522" s="194" t="s">
        <v>1010</v>
      </c>
      <c r="I522" s="223">
        <f>'Despesa por Função'!E44</f>
        <v>0</v>
      </c>
    </row>
    <row r="523" spans="2:9" ht="15">
      <c r="B523" s="182">
        <v>21</v>
      </c>
      <c r="C523" s="195" t="s">
        <v>1738</v>
      </c>
      <c r="D523" s="182">
        <f t="shared" si="8"/>
        <v>2014</v>
      </c>
      <c r="E523" s="195" t="s">
        <v>1813</v>
      </c>
      <c r="F523" s="195" t="s">
        <v>1814</v>
      </c>
      <c r="G523" s="195" t="s">
        <v>1815</v>
      </c>
      <c r="H523" s="194" t="s">
        <v>1010</v>
      </c>
      <c r="I523" s="223">
        <f>'Despesa por Função'!E45</f>
        <v>0</v>
      </c>
    </row>
    <row r="524" spans="2:9" ht="15">
      <c r="B524" s="182">
        <v>21</v>
      </c>
      <c r="C524" s="195" t="s">
        <v>1738</v>
      </c>
      <c r="D524" s="182">
        <f t="shared" si="8"/>
        <v>2014</v>
      </c>
      <c r="E524" s="195" t="s">
        <v>1816</v>
      </c>
      <c r="F524" s="195" t="s">
        <v>1817</v>
      </c>
      <c r="G524" s="195" t="s">
        <v>1818</v>
      </c>
      <c r="H524" s="194" t="s">
        <v>1010</v>
      </c>
      <c r="I524" s="223">
        <f>'Despesa por Função'!E46</f>
        <v>0</v>
      </c>
    </row>
    <row r="525" spans="2:9" ht="15">
      <c r="B525" s="182">
        <v>21</v>
      </c>
      <c r="C525" s="195" t="s">
        <v>1738</v>
      </c>
      <c r="D525" s="182">
        <f t="shared" si="8"/>
        <v>2014</v>
      </c>
      <c r="E525" s="195" t="s">
        <v>1819</v>
      </c>
      <c r="F525" s="195" t="s">
        <v>1820</v>
      </c>
      <c r="G525" s="195" t="s">
        <v>1821</v>
      </c>
      <c r="H525" s="194" t="s">
        <v>1010</v>
      </c>
      <c r="I525" s="223">
        <f>'Despesa por Função'!E47</f>
        <v>0</v>
      </c>
    </row>
    <row r="526" spans="2:9" ht="15">
      <c r="B526" s="182">
        <v>21</v>
      </c>
      <c r="C526" s="195" t="s">
        <v>1738</v>
      </c>
      <c r="D526" s="182">
        <f t="shared" si="8"/>
        <v>2014</v>
      </c>
      <c r="E526" s="195" t="s">
        <v>1822</v>
      </c>
      <c r="F526" s="195" t="s">
        <v>1823</v>
      </c>
      <c r="G526" s="195" t="s">
        <v>1824</v>
      </c>
      <c r="H526" s="194" t="s">
        <v>1010</v>
      </c>
      <c r="I526" s="223">
        <f>'Despesa por Função'!E48</f>
        <v>870409.5</v>
      </c>
    </row>
    <row r="527" spans="2:9" ht="15">
      <c r="B527" s="182">
        <v>21</v>
      </c>
      <c r="C527" s="195" t="s">
        <v>1738</v>
      </c>
      <c r="D527" s="182">
        <f t="shared" si="8"/>
        <v>2014</v>
      </c>
      <c r="E527" s="195" t="s">
        <v>1825</v>
      </c>
      <c r="F527" s="195" t="s">
        <v>1826</v>
      </c>
      <c r="G527" s="195" t="s">
        <v>1827</v>
      </c>
      <c r="H527" s="194" t="s">
        <v>1010</v>
      </c>
      <c r="I527" s="223">
        <f>'Despesa por Função'!E49</f>
        <v>912112.16</v>
      </c>
    </row>
    <row r="528" spans="2:9" ht="15">
      <c r="B528" s="182">
        <v>21</v>
      </c>
      <c r="C528" s="195" t="s">
        <v>1738</v>
      </c>
      <c r="D528" s="182">
        <f t="shared" si="8"/>
        <v>2014</v>
      </c>
      <c r="E528" s="195" t="s">
        <v>1828</v>
      </c>
      <c r="F528" s="195" t="s">
        <v>1829</v>
      </c>
      <c r="G528" s="195" t="s">
        <v>1830</v>
      </c>
      <c r="H528" s="194" t="s">
        <v>1010</v>
      </c>
      <c r="I528" s="223">
        <f>'Despesa por Função'!E50</f>
        <v>1109423.79</v>
      </c>
    </row>
    <row r="529" spans="2:9" ht="15">
      <c r="B529" s="182">
        <v>21</v>
      </c>
      <c r="C529" s="195" t="s">
        <v>1738</v>
      </c>
      <c r="D529" s="182">
        <f t="shared" si="8"/>
        <v>2014</v>
      </c>
      <c r="E529" s="195" t="s">
        <v>1831</v>
      </c>
      <c r="F529" s="195" t="s">
        <v>1832</v>
      </c>
      <c r="G529" s="195" t="s">
        <v>1833</v>
      </c>
      <c r="H529" s="194" t="s">
        <v>1010</v>
      </c>
      <c r="I529" s="223">
        <f>'Despesa por Função'!E51</f>
        <v>893503.39</v>
      </c>
    </row>
    <row r="530" spans="2:9" ht="15">
      <c r="B530" s="182">
        <v>21</v>
      </c>
      <c r="C530" s="195" t="s">
        <v>1738</v>
      </c>
      <c r="D530" s="182">
        <f t="shared" si="8"/>
        <v>2014</v>
      </c>
      <c r="E530" s="195" t="s">
        <v>1834</v>
      </c>
      <c r="F530" s="195" t="s">
        <v>1835</v>
      </c>
      <c r="G530" s="195" t="s">
        <v>1836</v>
      </c>
      <c r="H530" s="194" t="s">
        <v>1010</v>
      </c>
      <c r="I530" s="223">
        <f>'Despesa por Função'!E52</f>
        <v>0</v>
      </c>
    </row>
    <row r="531" spans="2:9" ht="15">
      <c r="B531" s="182">
        <v>21</v>
      </c>
      <c r="C531" s="195" t="s">
        <v>1738</v>
      </c>
      <c r="D531" s="182">
        <f t="shared" si="8"/>
        <v>2014</v>
      </c>
      <c r="E531" s="195" t="s">
        <v>1837</v>
      </c>
      <c r="F531" s="195" t="s">
        <v>1252</v>
      </c>
      <c r="G531" s="195" t="s">
        <v>1838</v>
      </c>
      <c r="H531" s="194" t="s">
        <v>1010</v>
      </c>
      <c r="I531" s="223">
        <f>'Receita Prev Despesa Fix'!E14</f>
        <v>64000000</v>
      </c>
    </row>
    <row r="532" spans="2:9" ht="15">
      <c r="B532" s="182">
        <v>22</v>
      </c>
      <c r="C532" s="195" t="s">
        <v>1839</v>
      </c>
      <c r="D532" s="182">
        <f t="shared" si="8"/>
        <v>2014</v>
      </c>
      <c r="E532" s="195" t="s">
        <v>1840</v>
      </c>
      <c r="F532" s="195" t="s">
        <v>1345</v>
      </c>
      <c r="G532" s="185" t="s">
        <v>762</v>
      </c>
      <c r="H532" s="194" t="s">
        <v>1010</v>
      </c>
      <c r="I532" s="223">
        <f>'Receita Prev Despesa Fix'!E25</f>
        <v>76625743.47999999</v>
      </c>
    </row>
    <row r="533" spans="2:9" ht="15">
      <c r="B533" s="182">
        <v>22</v>
      </c>
      <c r="C533" s="195" t="s">
        <v>1839</v>
      </c>
      <c r="D533" s="182">
        <f t="shared" si="8"/>
        <v>2014</v>
      </c>
      <c r="E533" s="195" t="s">
        <v>1841</v>
      </c>
      <c r="F533" s="196" t="s">
        <v>1382</v>
      </c>
      <c r="G533" s="195" t="s">
        <v>686</v>
      </c>
      <c r="H533" s="194" t="s">
        <v>1010</v>
      </c>
      <c r="I533" s="223">
        <f>'Receita Prev Despesa Fix'!E31</f>
        <v>0</v>
      </c>
    </row>
    <row r="534" spans="2:9" ht="15">
      <c r="B534" s="182">
        <v>30</v>
      </c>
      <c r="C534" s="197" t="s">
        <v>1842</v>
      </c>
      <c r="D534" s="182">
        <f t="shared" si="8"/>
        <v>2014</v>
      </c>
      <c r="E534" s="197" t="s">
        <v>1843</v>
      </c>
      <c r="F534" s="197" t="s">
        <v>1252</v>
      </c>
      <c r="G534" s="197" t="s">
        <v>1844</v>
      </c>
      <c r="H534" s="194" t="s">
        <v>1010</v>
      </c>
      <c r="I534" s="223">
        <f>'Informações Diversas'!E14</f>
        <v>31509910.57</v>
      </c>
    </row>
    <row r="535" spans="2:9" ht="15">
      <c r="B535" s="182">
        <v>29</v>
      </c>
      <c r="C535" s="197" t="s">
        <v>1845</v>
      </c>
      <c r="D535" s="182">
        <f t="shared" si="8"/>
        <v>2014</v>
      </c>
      <c r="E535" s="197" t="s">
        <v>1846</v>
      </c>
      <c r="F535" s="197" t="s">
        <v>1252</v>
      </c>
      <c r="G535" s="197" t="s">
        <v>760</v>
      </c>
      <c r="H535" s="194" t="s">
        <v>1010</v>
      </c>
      <c r="I535" s="223">
        <f>'Informações Diversas'!E15</f>
        <v>8746861.42</v>
      </c>
    </row>
    <row r="536" spans="2:9" ht="15">
      <c r="B536" s="182">
        <v>29</v>
      </c>
      <c r="C536" s="197" t="s">
        <v>1845</v>
      </c>
      <c r="D536" s="182">
        <f t="shared" si="8"/>
        <v>2014</v>
      </c>
      <c r="E536" s="197" t="s">
        <v>1847</v>
      </c>
      <c r="F536" s="197" t="s">
        <v>1479</v>
      </c>
      <c r="G536" s="197" t="s">
        <v>1848</v>
      </c>
      <c r="H536" s="194" t="s">
        <v>1010</v>
      </c>
      <c r="I536" s="223">
        <f>'Informações Diversas'!E16</f>
        <v>10789763.17</v>
      </c>
    </row>
    <row r="537" spans="2:9" ht="15">
      <c r="B537" s="182">
        <v>30</v>
      </c>
      <c r="C537" s="197" t="s">
        <v>1842</v>
      </c>
      <c r="D537" s="182">
        <f t="shared" si="8"/>
        <v>2014</v>
      </c>
      <c r="E537" s="185" t="s">
        <v>1849</v>
      </c>
      <c r="F537" s="185" t="s">
        <v>1345</v>
      </c>
      <c r="G537" s="185" t="s">
        <v>1850</v>
      </c>
      <c r="H537" s="194" t="s">
        <v>1010</v>
      </c>
      <c r="I537" s="223">
        <f>'Informações Diversas'!E19</f>
        <v>1</v>
      </c>
    </row>
    <row r="538" spans="2:9" ht="15">
      <c r="B538" s="182">
        <v>29</v>
      </c>
      <c r="C538" s="197" t="s">
        <v>1845</v>
      </c>
      <c r="D538" s="182">
        <f t="shared" si="8"/>
        <v>2014</v>
      </c>
      <c r="E538" s="185" t="s">
        <v>1851</v>
      </c>
      <c r="F538" s="185" t="s">
        <v>1345</v>
      </c>
      <c r="G538" s="185" t="s">
        <v>1852</v>
      </c>
      <c r="H538" s="194" t="s">
        <v>1010</v>
      </c>
      <c r="I538" s="223">
        <f>'Informações Diversas'!E20</f>
        <v>1</v>
      </c>
    </row>
    <row r="539" spans="2:9" ht="15">
      <c r="B539" s="182">
        <v>29</v>
      </c>
      <c r="C539" s="197" t="s">
        <v>1845</v>
      </c>
      <c r="D539" s="182">
        <f t="shared" si="8"/>
        <v>2014</v>
      </c>
      <c r="E539" s="185" t="s">
        <v>1853</v>
      </c>
      <c r="F539" s="185" t="s">
        <v>1854</v>
      </c>
      <c r="G539" s="185" t="s">
        <v>1855</v>
      </c>
      <c r="H539" s="194" t="s">
        <v>1010</v>
      </c>
      <c r="I539" s="223">
        <f>'Informações Diversas'!E21</f>
        <v>1</v>
      </c>
    </row>
    <row r="540" spans="2:9" ht="15">
      <c r="B540" s="182">
        <v>31</v>
      </c>
      <c r="C540" s="195" t="s">
        <v>1856</v>
      </c>
      <c r="D540" s="182">
        <f t="shared" si="8"/>
        <v>2014</v>
      </c>
      <c r="E540" s="176" t="s">
        <v>1857</v>
      </c>
      <c r="F540" s="176" t="s">
        <v>1485</v>
      </c>
      <c r="G540" s="197" t="s">
        <v>1858</v>
      </c>
      <c r="H540" s="194" t="s">
        <v>1010</v>
      </c>
      <c r="I540" s="223">
        <f>'Informações Diversas'!E24</f>
        <v>12594845.4</v>
      </c>
    </row>
    <row r="541" spans="2:9" ht="15">
      <c r="B541" s="182">
        <v>31</v>
      </c>
      <c r="C541" s="195" t="s">
        <v>1856</v>
      </c>
      <c r="D541" s="182">
        <f t="shared" si="8"/>
        <v>2014</v>
      </c>
      <c r="E541" s="176" t="s">
        <v>1859</v>
      </c>
      <c r="F541" s="176" t="s">
        <v>1342</v>
      </c>
      <c r="G541" s="197" t="s">
        <v>1860</v>
      </c>
      <c r="H541" s="194" t="s">
        <v>1010</v>
      </c>
      <c r="I541" s="223">
        <f>'Informações Diversas'!E25</f>
        <v>0</v>
      </c>
    </row>
    <row r="542" spans="2:9" ht="15">
      <c r="B542" s="182">
        <v>31</v>
      </c>
      <c r="C542" s="195" t="s">
        <v>1856</v>
      </c>
      <c r="D542" s="182">
        <f t="shared" si="8"/>
        <v>2014</v>
      </c>
      <c r="E542" s="176" t="s">
        <v>1861</v>
      </c>
      <c r="F542" s="176" t="s">
        <v>1252</v>
      </c>
      <c r="G542" s="197" t="s">
        <v>1862</v>
      </c>
      <c r="H542" s="194" t="s">
        <v>1010</v>
      </c>
      <c r="I542" s="223">
        <f>'Informações Diversas'!E26</f>
        <v>0</v>
      </c>
    </row>
    <row r="543" spans="2:9" ht="15">
      <c r="B543" s="182">
        <v>31</v>
      </c>
      <c r="C543" s="195" t="s">
        <v>1856</v>
      </c>
      <c r="D543" s="182">
        <f t="shared" si="8"/>
        <v>2014</v>
      </c>
      <c r="E543" s="176" t="s">
        <v>1863</v>
      </c>
      <c r="F543" s="176" t="s">
        <v>1379</v>
      </c>
      <c r="G543" s="197" t="s">
        <v>1864</v>
      </c>
      <c r="H543" s="194" t="s">
        <v>1010</v>
      </c>
      <c r="I543" s="223">
        <f>'Informações Diversas'!E27</f>
        <v>0</v>
      </c>
    </row>
    <row r="544" spans="2:9" ht="15">
      <c r="B544" s="182">
        <v>31</v>
      </c>
      <c r="C544" s="195" t="s">
        <v>1856</v>
      </c>
      <c r="D544" s="182">
        <f t="shared" si="8"/>
        <v>2014</v>
      </c>
      <c r="E544" s="176" t="s">
        <v>1865</v>
      </c>
      <c r="F544" s="176" t="s">
        <v>1479</v>
      </c>
      <c r="G544" s="197" t="s">
        <v>1866</v>
      </c>
      <c r="H544" s="194" t="s">
        <v>1010</v>
      </c>
      <c r="I544" s="223">
        <f>'Informações Diversas'!E28</f>
        <v>12594845.4</v>
      </c>
    </row>
    <row r="545" spans="2:9" ht="15">
      <c r="B545" s="182">
        <v>45</v>
      </c>
      <c r="C545" s="195" t="s">
        <v>1867</v>
      </c>
      <c r="D545" s="182">
        <f t="shared" si="8"/>
        <v>2014</v>
      </c>
      <c r="E545" s="195" t="s">
        <v>1868</v>
      </c>
      <c r="F545" s="195" t="s">
        <v>1252</v>
      </c>
      <c r="G545" s="195" t="s">
        <v>1869</v>
      </c>
      <c r="H545" s="187"/>
      <c r="I545" s="223">
        <f>'RPPS Servidores'!E13</f>
        <v>69344.64</v>
      </c>
    </row>
    <row r="546" spans="2:9" ht="15">
      <c r="B546" s="182">
        <v>45</v>
      </c>
      <c r="C546" s="195" t="s">
        <v>1867</v>
      </c>
      <c r="D546" s="182">
        <f t="shared" si="8"/>
        <v>2014</v>
      </c>
      <c r="E546" s="195" t="s">
        <v>1870</v>
      </c>
      <c r="F546" s="195" t="s">
        <v>1298</v>
      </c>
      <c r="G546" s="195" t="s">
        <v>1871</v>
      </c>
      <c r="H546" s="187"/>
      <c r="I546" s="223">
        <f>'RPPS Servidores'!E14</f>
        <v>69035.05</v>
      </c>
    </row>
    <row r="547" spans="2:9" ht="15">
      <c r="B547" s="182">
        <v>45</v>
      </c>
      <c r="C547" s="195" t="s">
        <v>1867</v>
      </c>
      <c r="D547" s="182">
        <f t="shared" si="8"/>
        <v>2014</v>
      </c>
      <c r="E547" s="195" t="s">
        <v>1872</v>
      </c>
      <c r="F547" s="195" t="s">
        <v>1339</v>
      </c>
      <c r="G547" s="195" t="s">
        <v>1873</v>
      </c>
      <c r="H547" s="187"/>
      <c r="I547" s="223">
        <f>'RPPS Servidores'!E15</f>
        <v>92955.8</v>
      </c>
    </row>
    <row r="548" spans="2:9" ht="15">
      <c r="B548" s="182">
        <v>45</v>
      </c>
      <c r="C548" s="195" t="s">
        <v>1867</v>
      </c>
      <c r="D548" s="182">
        <f t="shared" si="8"/>
        <v>2014</v>
      </c>
      <c r="E548" s="195" t="s">
        <v>1874</v>
      </c>
      <c r="F548" s="195" t="s">
        <v>1535</v>
      </c>
      <c r="G548" s="195" t="s">
        <v>1875</v>
      </c>
      <c r="H548" s="187"/>
      <c r="I548" s="223">
        <f>'RPPS Servidores'!E16</f>
        <v>97156.83</v>
      </c>
    </row>
    <row r="549" spans="2:9" ht="15">
      <c r="B549" s="182">
        <v>45</v>
      </c>
      <c r="C549" s="195" t="s">
        <v>1867</v>
      </c>
      <c r="D549" s="182">
        <f t="shared" si="8"/>
        <v>2014</v>
      </c>
      <c r="E549" s="195" t="s">
        <v>1876</v>
      </c>
      <c r="F549" s="195" t="s">
        <v>1677</v>
      </c>
      <c r="G549" s="195" t="s">
        <v>1877</v>
      </c>
      <c r="H549" s="187"/>
      <c r="I549" s="223">
        <f>'RPPS Servidores'!E17</f>
        <v>93318.03</v>
      </c>
    </row>
    <row r="550" spans="2:9" ht="15">
      <c r="B550" s="182">
        <v>45</v>
      </c>
      <c r="C550" s="195" t="s">
        <v>1867</v>
      </c>
      <c r="D550" s="182">
        <f t="shared" si="8"/>
        <v>2014</v>
      </c>
      <c r="E550" s="195" t="s">
        <v>1878</v>
      </c>
      <c r="F550" s="195" t="s">
        <v>1679</v>
      </c>
      <c r="G550" s="195" t="s">
        <v>1879</v>
      </c>
      <c r="H550" s="187"/>
      <c r="I550" s="223">
        <f>'RPPS Servidores'!E18</f>
        <v>86715.51</v>
      </c>
    </row>
    <row r="551" spans="2:9" ht="15">
      <c r="B551" s="182">
        <v>45</v>
      </c>
      <c r="C551" s="195" t="s">
        <v>1867</v>
      </c>
      <c r="D551" s="182">
        <f t="shared" si="8"/>
        <v>2014</v>
      </c>
      <c r="E551" s="195" t="s">
        <v>1880</v>
      </c>
      <c r="F551" s="195" t="s">
        <v>1681</v>
      </c>
      <c r="G551" s="195" t="s">
        <v>1881</v>
      </c>
      <c r="H551" s="187"/>
      <c r="I551" s="223">
        <f>'RPPS Servidores'!E19</f>
        <v>84856.42</v>
      </c>
    </row>
    <row r="552" spans="2:9" ht="15">
      <c r="B552" s="182">
        <v>45</v>
      </c>
      <c r="C552" s="195" t="s">
        <v>1867</v>
      </c>
      <c r="D552" s="182">
        <f t="shared" si="8"/>
        <v>2014</v>
      </c>
      <c r="E552" s="195" t="s">
        <v>1882</v>
      </c>
      <c r="F552" s="195" t="s">
        <v>1754</v>
      </c>
      <c r="G552" s="195" t="s">
        <v>1883</v>
      </c>
      <c r="H552" s="187"/>
      <c r="I552" s="223">
        <f>'RPPS Servidores'!E20</f>
        <v>84864.26</v>
      </c>
    </row>
    <row r="553" spans="2:9" ht="15">
      <c r="B553" s="182">
        <v>45</v>
      </c>
      <c r="C553" s="195" t="s">
        <v>1867</v>
      </c>
      <c r="D553" s="182">
        <f t="shared" si="8"/>
        <v>2014</v>
      </c>
      <c r="E553" s="195" t="s">
        <v>1884</v>
      </c>
      <c r="F553" s="195" t="s">
        <v>1757</v>
      </c>
      <c r="G553" s="195" t="s">
        <v>1885</v>
      </c>
      <c r="H553" s="187"/>
      <c r="I553" s="223">
        <f>'RPPS Servidores'!E21</f>
        <v>85956.41</v>
      </c>
    </row>
    <row r="554" spans="2:9" ht="15">
      <c r="B554" s="182">
        <v>45</v>
      </c>
      <c r="C554" s="195" t="s">
        <v>1867</v>
      </c>
      <c r="D554" s="182">
        <f t="shared" si="8"/>
        <v>2014</v>
      </c>
      <c r="E554" s="195" t="s">
        <v>1886</v>
      </c>
      <c r="F554" s="195" t="s">
        <v>1760</v>
      </c>
      <c r="G554" s="195" t="s">
        <v>1887</v>
      </c>
      <c r="H554" s="187"/>
      <c r="I554" s="223">
        <f>'RPPS Servidores'!E22</f>
        <v>86832.47</v>
      </c>
    </row>
    <row r="555" spans="2:9" ht="15">
      <c r="B555" s="182">
        <v>45</v>
      </c>
      <c r="C555" s="195" t="s">
        <v>1867</v>
      </c>
      <c r="D555" s="182">
        <f t="shared" si="8"/>
        <v>2014</v>
      </c>
      <c r="E555" s="195" t="s">
        <v>1888</v>
      </c>
      <c r="F555" s="195" t="s">
        <v>1776</v>
      </c>
      <c r="G555" s="195" t="s">
        <v>1889</v>
      </c>
      <c r="H555" s="187"/>
      <c r="I555" s="223">
        <f>'RPPS Servidores'!E23</f>
        <v>88921.8</v>
      </c>
    </row>
    <row r="556" spans="2:9" ht="15">
      <c r="B556" s="182">
        <v>45</v>
      </c>
      <c r="C556" s="195" t="s">
        <v>1867</v>
      </c>
      <c r="D556" s="182">
        <f t="shared" si="8"/>
        <v>2014</v>
      </c>
      <c r="E556" s="195" t="s">
        <v>1890</v>
      </c>
      <c r="F556" s="195" t="s">
        <v>1779</v>
      </c>
      <c r="G556" s="195" t="s">
        <v>1891</v>
      </c>
      <c r="H556" s="187"/>
      <c r="I556" s="223">
        <f>'RPPS Servidores'!E24</f>
        <v>89259.72</v>
      </c>
    </row>
    <row r="557" spans="2:9" ht="15">
      <c r="B557" s="182">
        <v>45</v>
      </c>
      <c r="C557" s="195" t="s">
        <v>1867</v>
      </c>
      <c r="D557" s="182">
        <f t="shared" si="8"/>
        <v>2014</v>
      </c>
      <c r="E557" s="195" t="s">
        <v>1892</v>
      </c>
      <c r="F557" s="195" t="s">
        <v>1787</v>
      </c>
      <c r="G557" s="195" t="s">
        <v>1893</v>
      </c>
      <c r="H557" s="187"/>
      <c r="I557" s="223">
        <f>'RPPS Servidores'!E25</f>
        <v>93819.91</v>
      </c>
    </row>
    <row r="558" spans="2:9" ht="15">
      <c r="B558" s="182">
        <v>45</v>
      </c>
      <c r="C558" s="195" t="s">
        <v>1867</v>
      </c>
      <c r="D558" s="182">
        <f t="shared" si="8"/>
        <v>2014</v>
      </c>
      <c r="E558" s="195" t="s">
        <v>1894</v>
      </c>
      <c r="F558" s="195" t="s">
        <v>1345</v>
      </c>
      <c r="G558" s="195" t="s">
        <v>1895</v>
      </c>
      <c r="H558" s="187"/>
      <c r="I558" s="223">
        <f>'RPPS Servidores'!F13</f>
        <v>69344.64</v>
      </c>
    </row>
    <row r="559" spans="2:9" ht="15">
      <c r="B559" s="182">
        <v>45</v>
      </c>
      <c r="C559" s="195" t="s">
        <v>1867</v>
      </c>
      <c r="D559" s="182">
        <f t="shared" si="8"/>
        <v>2014</v>
      </c>
      <c r="E559" s="195" t="s">
        <v>1896</v>
      </c>
      <c r="F559" s="195" t="s">
        <v>1347</v>
      </c>
      <c r="G559" s="195" t="s">
        <v>1897</v>
      </c>
      <c r="H559" s="187"/>
      <c r="I559" s="223">
        <f>'RPPS Servidores'!F14</f>
        <v>69035.05</v>
      </c>
    </row>
    <row r="560" spans="2:9" ht="15">
      <c r="B560" s="182">
        <v>45</v>
      </c>
      <c r="C560" s="195" t="s">
        <v>1867</v>
      </c>
      <c r="D560" s="182">
        <f t="shared" si="8"/>
        <v>2014</v>
      </c>
      <c r="E560" s="195" t="s">
        <v>1898</v>
      </c>
      <c r="F560" s="195" t="s">
        <v>1350</v>
      </c>
      <c r="G560" s="195" t="s">
        <v>1899</v>
      </c>
      <c r="H560" s="187"/>
      <c r="I560" s="223">
        <f>'RPPS Servidores'!F15</f>
        <v>92955.8</v>
      </c>
    </row>
    <row r="561" spans="2:9" ht="15">
      <c r="B561" s="182">
        <v>45</v>
      </c>
      <c r="C561" s="195" t="s">
        <v>1867</v>
      </c>
      <c r="D561" s="182">
        <f t="shared" si="8"/>
        <v>2014</v>
      </c>
      <c r="E561" s="195" t="s">
        <v>1900</v>
      </c>
      <c r="F561" s="195" t="s">
        <v>1353</v>
      </c>
      <c r="G561" s="195" t="s">
        <v>1901</v>
      </c>
      <c r="H561" s="187"/>
      <c r="I561" s="223">
        <f>'RPPS Servidores'!F16</f>
        <v>97156.83</v>
      </c>
    </row>
    <row r="562" spans="2:9" ht="15">
      <c r="B562" s="182">
        <v>45</v>
      </c>
      <c r="C562" s="195" t="s">
        <v>1867</v>
      </c>
      <c r="D562" s="182">
        <f t="shared" si="8"/>
        <v>2014</v>
      </c>
      <c r="E562" s="195" t="s">
        <v>1902</v>
      </c>
      <c r="F562" s="195" t="s">
        <v>1356</v>
      </c>
      <c r="G562" s="195" t="s">
        <v>1903</v>
      </c>
      <c r="H562" s="187"/>
      <c r="I562" s="223">
        <f>'RPPS Servidores'!F17</f>
        <v>93318.03</v>
      </c>
    </row>
    <row r="563" spans="2:9" ht="15">
      <c r="B563" s="182">
        <v>45</v>
      </c>
      <c r="C563" s="195" t="s">
        <v>1867</v>
      </c>
      <c r="D563" s="182">
        <f t="shared" si="8"/>
        <v>2014</v>
      </c>
      <c r="E563" s="195" t="s">
        <v>1904</v>
      </c>
      <c r="F563" s="195" t="s">
        <v>1574</v>
      </c>
      <c r="G563" s="195" t="s">
        <v>1905</v>
      </c>
      <c r="H563" s="187"/>
      <c r="I563" s="223">
        <f>'RPPS Servidores'!F18</f>
        <v>86715.51</v>
      </c>
    </row>
    <row r="564" spans="2:9" ht="15">
      <c r="B564" s="182">
        <v>45</v>
      </c>
      <c r="C564" s="195" t="s">
        <v>1867</v>
      </c>
      <c r="D564" s="182">
        <f t="shared" si="8"/>
        <v>2014</v>
      </c>
      <c r="E564" s="195" t="s">
        <v>1906</v>
      </c>
      <c r="F564" s="195" t="s">
        <v>1577</v>
      </c>
      <c r="G564" s="195" t="s">
        <v>1907</v>
      </c>
      <c r="H564" s="187"/>
      <c r="I564" s="223">
        <f>'RPPS Servidores'!F19</f>
        <v>84856.42</v>
      </c>
    </row>
    <row r="565" spans="2:9" ht="15">
      <c r="B565" s="182">
        <v>45</v>
      </c>
      <c r="C565" s="195" t="s">
        <v>1867</v>
      </c>
      <c r="D565" s="182">
        <f t="shared" si="8"/>
        <v>2014</v>
      </c>
      <c r="E565" s="195" t="s">
        <v>1908</v>
      </c>
      <c r="F565" s="195" t="s">
        <v>1580</v>
      </c>
      <c r="G565" s="195" t="s">
        <v>1909</v>
      </c>
      <c r="H565" s="187"/>
      <c r="I565" s="223">
        <f>'RPPS Servidores'!F20</f>
        <v>84864.26</v>
      </c>
    </row>
    <row r="566" spans="2:9" ht="15">
      <c r="B566" s="182">
        <v>45</v>
      </c>
      <c r="C566" s="195" t="s">
        <v>1867</v>
      </c>
      <c r="D566" s="182">
        <f t="shared" si="8"/>
        <v>2014</v>
      </c>
      <c r="E566" s="195" t="s">
        <v>1910</v>
      </c>
      <c r="F566" s="195" t="s">
        <v>1911</v>
      </c>
      <c r="G566" s="195" t="s">
        <v>1912</v>
      </c>
      <c r="H566" s="187"/>
      <c r="I566" s="223">
        <f>'RPPS Servidores'!F21</f>
        <v>85956.41</v>
      </c>
    </row>
    <row r="567" spans="2:9" ht="15">
      <c r="B567" s="182">
        <v>45</v>
      </c>
      <c r="C567" s="195" t="s">
        <v>1867</v>
      </c>
      <c r="D567" s="182">
        <f t="shared" si="8"/>
        <v>2014</v>
      </c>
      <c r="E567" s="195" t="s">
        <v>1913</v>
      </c>
      <c r="F567" s="195" t="s">
        <v>1914</v>
      </c>
      <c r="G567" s="195" t="s">
        <v>1915</v>
      </c>
      <c r="H567" s="187"/>
      <c r="I567" s="223">
        <f>'RPPS Servidores'!F22</f>
        <v>86832.47</v>
      </c>
    </row>
    <row r="568" spans="2:9" ht="15">
      <c r="B568" s="182">
        <v>45</v>
      </c>
      <c r="C568" s="195" t="s">
        <v>1867</v>
      </c>
      <c r="D568" s="182">
        <f t="shared" si="8"/>
        <v>2014</v>
      </c>
      <c r="E568" s="195" t="s">
        <v>1916</v>
      </c>
      <c r="F568" s="195" t="s">
        <v>1917</v>
      </c>
      <c r="G568" s="195" t="s">
        <v>1918</v>
      </c>
      <c r="H568" s="187"/>
      <c r="I568" s="223">
        <f>'RPPS Servidores'!F23</f>
        <v>88921.8</v>
      </c>
    </row>
    <row r="569" spans="2:9" ht="15">
      <c r="B569" s="182">
        <v>45</v>
      </c>
      <c r="C569" s="195" t="s">
        <v>1867</v>
      </c>
      <c r="D569" s="182">
        <f t="shared" si="8"/>
        <v>2014</v>
      </c>
      <c r="E569" s="195" t="s">
        <v>1919</v>
      </c>
      <c r="F569" s="195" t="s">
        <v>1920</v>
      </c>
      <c r="G569" s="195" t="s">
        <v>1921</v>
      </c>
      <c r="H569" s="187"/>
      <c r="I569" s="223">
        <f>'RPPS Servidores'!F24</f>
        <v>89259.72</v>
      </c>
    </row>
    <row r="570" spans="2:9" ht="15">
      <c r="B570" s="182">
        <v>45</v>
      </c>
      <c r="C570" s="195" t="s">
        <v>1867</v>
      </c>
      <c r="D570" s="182">
        <f t="shared" si="8"/>
        <v>2014</v>
      </c>
      <c r="E570" s="195" t="s">
        <v>1922</v>
      </c>
      <c r="F570" s="195" t="s">
        <v>1923</v>
      </c>
      <c r="G570" s="195" t="s">
        <v>1924</v>
      </c>
      <c r="H570" s="187"/>
      <c r="I570" s="223">
        <f>'RPPS Servidores'!F25</f>
        <v>93819.91</v>
      </c>
    </row>
    <row r="571" spans="2:9" ht="15">
      <c r="B571" s="182">
        <v>45</v>
      </c>
      <c r="C571" s="195" t="s">
        <v>1867</v>
      </c>
      <c r="D571" s="182">
        <f t="shared" si="8"/>
        <v>2014</v>
      </c>
      <c r="E571" s="195" t="s">
        <v>1925</v>
      </c>
      <c r="F571" s="195" t="s">
        <v>1923</v>
      </c>
      <c r="G571" s="195" t="s">
        <v>1926</v>
      </c>
      <c r="H571" s="187"/>
      <c r="I571" s="223">
        <f>'RPPS Patronal'!E13</f>
        <v>69163.93</v>
      </c>
    </row>
    <row r="572" spans="2:9" ht="15">
      <c r="B572" s="182">
        <v>45</v>
      </c>
      <c r="C572" s="195" t="s">
        <v>1867</v>
      </c>
      <c r="D572" s="182">
        <f t="shared" si="8"/>
        <v>2014</v>
      </c>
      <c r="E572" s="195" t="s">
        <v>1927</v>
      </c>
      <c r="F572" s="195" t="s">
        <v>1928</v>
      </c>
      <c r="G572" s="195" t="s">
        <v>1929</v>
      </c>
      <c r="H572" s="187"/>
      <c r="I572" s="223">
        <f>'RPPS Patronal'!E14</f>
        <v>68854.03</v>
      </c>
    </row>
    <row r="573" spans="2:9" ht="15">
      <c r="B573" s="182">
        <v>45</v>
      </c>
      <c r="C573" s="195" t="s">
        <v>1867</v>
      </c>
      <c r="D573" s="182">
        <f t="shared" si="8"/>
        <v>2014</v>
      </c>
      <c r="E573" s="195" t="s">
        <v>1930</v>
      </c>
      <c r="F573" s="195" t="s">
        <v>1931</v>
      </c>
      <c r="G573" s="195" t="s">
        <v>1932</v>
      </c>
      <c r="H573" s="187"/>
      <c r="I573" s="223">
        <f>'RPPS Patronal'!E15</f>
        <v>92874.82</v>
      </c>
    </row>
    <row r="574" spans="2:9" ht="15">
      <c r="B574" s="182">
        <v>45</v>
      </c>
      <c r="C574" s="195" t="s">
        <v>1867</v>
      </c>
      <c r="D574" s="182">
        <f t="shared" si="8"/>
        <v>2014</v>
      </c>
      <c r="E574" s="195" t="s">
        <v>1933</v>
      </c>
      <c r="F574" s="195" t="s">
        <v>1934</v>
      </c>
      <c r="G574" s="195" t="s">
        <v>1935</v>
      </c>
      <c r="H574" s="187"/>
      <c r="I574" s="223">
        <f>'RPPS Patronal'!E16</f>
        <v>97179.82</v>
      </c>
    </row>
    <row r="575" spans="2:9" ht="15">
      <c r="B575" s="182">
        <v>45</v>
      </c>
      <c r="C575" s="195" t="s">
        <v>1867</v>
      </c>
      <c r="D575" s="182">
        <f t="shared" si="8"/>
        <v>2014</v>
      </c>
      <c r="E575" s="195" t="s">
        <v>1936</v>
      </c>
      <c r="F575" s="195" t="s">
        <v>1937</v>
      </c>
      <c r="G575" s="195" t="s">
        <v>1938</v>
      </c>
      <c r="H575" s="187"/>
      <c r="I575" s="223">
        <f>'RPPS Patronal'!E17</f>
        <v>93305.46</v>
      </c>
    </row>
    <row r="576" spans="2:9" ht="15">
      <c r="B576" s="182">
        <v>45</v>
      </c>
      <c r="C576" s="195" t="s">
        <v>1867</v>
      </c>
      <c r="D576" s="182">
        <f t="shared" si="8"/>
        <v>2014</v>
      </c>
      <c r="E576" s="195" t="s">
        <v>1939</v>
      </c>
      <c r="F576" s="195" t="s">
        <v>1940</v>
      </c>
      <c r="G576" s="195" t="s">
        <v>1941</v>
      </c>
      <c r="H576" s="187"/>
      <c r="I576" s="223">
        <f>'RPPS Patronal'!E18</f>
        <v>86814.16</v>
      </c>
    </row>
    <row r="577" spans="2:9" ht="15">
      <c r="B577" s="182">
        <v>45</v>
      </c>
      <c r="C577" s="195" t="s">
        <v>1867</v>
      </c>
      <c r="D577" s="182">
        <f t="shared" si="8"/>
        <v>2014</v>
      </c>
      <c r="E577" s="195" t="s">
        <v>1942</v>
      </c>
      <c r="F577" s="195" t="s">
        <v>1943</v>
      </c>
      <c r="G577" s="195" t="s">
        <v>1944</v>
      </c>
      <c r="H577" s="187"/>
      <c r="I577" s="223">
        <f>'RPPS Patronal'!E19</f>
        <v>88744.53</v>
      </c>
    </row>
    <row r="578" spans="2:9" ht="15">
      <c r="B578" s="182">
        <v>45</v>
      </c>
      <c r="C578" s="195" t="s">
        <v>1867</v>
      </c>
      <c r="D578" s="182">
        <f t="shared" si="8"/>
        <v>2014</v>
      </c>
      <c r="E578" s="195" t="s">
        <v>1945</v>
      </c>
      <c r="F578" s="195" t="s">
        <v>1946</v>
      </c>
      <c r="G578" s="195" t="s">
        <v>1947</v>
      </c>
      <c r="H578" s="187"/>
      <c r="I578" s="223">
        <f>'RPPS Patronal'!E20</f>
        <v>88748.72</v>
      </c>
    </row>
    <row r="579" spans="2:9" ht="15">
      <c r="B579" s="182">
        <v>45</v>
      </c>
      <c r="C579" s="195" t="s">
        <v>1867</v>
      </c>
      <c r="D579" s="182">
        <f t="shared" si="8"/>
        <v>2014</v>
      </c>
      <c r="E579" s="195" t="s">
        <v>1948</v>
      </c>
      <c r="F579" s="195" t="s">
        <v>1949</v>
      </c>
      <c r="G579" s="195" t="s">
        <v>1950</v>
      </c>
      <c r="H579" s="187"/>
      <c r="I579" s="223">
        <f>'RPPS Patronal'!E21</f>
        <v>89890.51</v>
      </c>
    </row>
    <row r="580" spans="2:9" ht="15">
      <c r="B580" s="182">
        <v>45</v>
      </c>
      <c r="C580" s="195" t="s">
        <v>1867</v>
      </c>
      <c r="D580" s="182">
        <f t="shared" si="8"/>
        <v>2014</v>
      </c>
      <c r="E580" s="195" t="s">
        <v>1951</v>
      </c>
      <c r="F580" s="195" t="s">
        <v>1952</v>
      </c>
      <c r="G580" s="195" t="s">
        <v>1953</v>
      </c>
      <c r="H580" s="187"/>
      <c r="I580" s="223">
        <f>'RPPS Patronal'!E22</f>
        <v>90964.59</v>
      </c>
    </row>
    <row r="581" spans="2:9" ht="15">
      <c r="B581" s="182">
        <v>45</v>
      </c>
      <c r="C581" s="195" t="s">
        <v>1867</v>
      </c>
      <c r="D581" s="182">
        <f t="shared" si="8"/>
        <v>2014</v>
      </c>
      <c r="E581" s="195" t="s">
        <v>1954</v>
      </c>
      <c r="F581" s="195" t="s">
        <v>1955</v>
      </c>
      <c r="G581" s="195" t="s">
        <v>1956</v>
      </c>
      <c r="H581" s="187"/>
      <c r="I581" s="223">
        <f>'RPPS Patronal'!E23</f>
        <v>92799.6</v>
      </c>
    </row>
    <row r="582" spans="2:9" ht="15">
      <c r="B582" s="182">
        <v>45</v>
      </c>
      <c r="C582" s="195" t="s">
        <v>1867</v>
      </c>
      <c r="D582" s="182">
        <f t="shared" si="8"/>
        <v>2014</v>
      </c>
      <c r="E582" s="195" t="s">
        <v>1957</v>
      </c>
      <c r="F582" s="195" t="s">
        <v>1958</v>
      </c>
      <c r="G582" s="195" t="s">
        <v>1959</v>
      </c>
      <c r="H582" s="187"/>
      <c r="I582" s="223">
        <f>'RPPS Patronal'!E24</f>
        <v>93236.15</v>
      </c>
    </row>
    <row r="583" spans="2:9" ht="15">
      <c r="B583" s="182">
        <v>45</v>
      </c>
      <c r="C583" s="195" t="s">
        <v>1867</v>
      </c>
      <c r="D583" s="182">
        <f t="shared" si="8"/>
        <v>2014</v>
      </c>
      <c r="E583" s="195" t="s">
        <v>1960</v>
      </c>
      <c r="F583" s="195" t="s">
        <v>1961</v>
      </c>
      <c r="G583" s="195" t="s">
        <v>1962</v>
      </c>
      <c r="H583" s="187"/>
      <c r="I583" s="223">
        <f>'RPPS Patronal'!E25</f>
        <v>97319.19</v>
      </c>
    </row>
    <row r="584" spans="2:9" ht="15">
      <c r="B584" s="182">
        <v>45</v>
      </c>
      <c r="C584" s="195" t="s">
        <v>1867</v>
      </c>
      <c r="D584" s="182">
        <f t="shared" si="8"/>
        <v>2014</v>
      </c>
      <c r="E584" s="195" t="s">
        <v>1963</v>
      </c>
      <c r="F584" s="195" t="s">
        <v>1345</v>
      </c>
      <c r="G584" s="195" t="s">
        <v>1964</v>
      </c>
      <c r="H584" s="187"/>
      <c r="I584" s="223">
        <f>'RPPS Servidores'!F13</f>
        <v>69344.64</v>
      </c>
    </row>
    <row r="585" spans="2:9" ht="15">
      <c r="B585" s="182">
        <v>45</v>
      </c>
      <c r="C585" s="195" t="s">
        <v>1867</v>
      </c>
      <c r="D585" s="182">
        <f t="shared" si="8"/>
        <v>2014</v>
      </c>
      <c r="E585" s="195" t="s">
        <v>1965</v>
      </c>
      <c r="F585" s="195" t="s">
        <v>1347</v>
      </c>
      <c r="G585" s="195" t="s">
        <v>1966</v>
      </c>
      <c r="H585" s="187"/>
      <c r="I585" s="223">
        <f>'RPPS Servidores'!F14</f>
        <v>69035.05</v>
      </c>
    </row>
    <row r="586" spans="2:9" ht="15">
      <c r="B586" s="182">
        <v>45</v>
      </c>
      <c r="C586" s="195" t="s">
        <v>1867</v>
      </c>
      <c r="D586" s="182">
        <f aca="true" t="shared" si="9" ref="D586:D649">$D$3</f>
        <v>2014</v>
      </c>
      <c r="E586" s="195" t="s">
        <v>1967</v>
      </c>
      <c r="F586" s="195" t="s">
        <v>1350</v>
      </c>
      <c r="G586" s="195" t="s">
        <v>1968</v>
      </c>
      <c r="H586" s="187"/>
      <c r="I586" s="223">
        <f>'RPPS Servidores'!F15</f>
        <v>92955.8</v>
      </c>
    </row>
    <row r="587" spans="2:9" ht="15">
      <c r="B587" s="182">
        <v>45</v>
      </c>
      <c r="C587" s="195" t="s">
        <v>1867</v>
      </c>
      <c r="D587" s="182">
        <f t="shared" si="9"/>
        <v>2014</v>
      </c>
      <c r="E587" s="195" t="s">
        <v>1969</v>
      </c>
      <c r="F587" s="195" t="s">
        <v>1353</v>
      </c>
      <c r="G587" s="195" t="s">
        <v>1970</v>
      </c>
      <c r="H587" s="187"/>
      <c r="I587" s="223">
        <f>'RPPS Servidores'!F16</f>
        <v>97156.83</v>
      </c>
    </row>
    <row r="588" spans="2:9" ht="15">
      <c r="B588" s="182">
        <v>45</v>
      </c>
      <c r="C588" s="195" t="s">
        <v>1867</v>
      </c>
      <c r="D588" s="182">
        <f t="shared" si="9"/>
        <v>2014</v>
      </c>
      <c r="E588" s="195" t="s">
        <v>1971</v>
      </c>
      <c r="F588" s="195" t="s">
        <v>1356</v>
      </c>
      <c r="G588" s="195" t="s">
        <v>1972</v>
      </c>
      <c r="H588" s="187"/>
      <c r="I588" s="223">
        <f>'RPPS Servidores'!F17</f>
        <v>93318.03</v>
      </c>
    </row>
    <row r="589" spans="2:9" ht="15">
      <c r="B589" s="182">
        <v>45</v>
      </c>
      <c r="C589" s="195" t="s">
        <v>1867</v>
      </c>
      <c r="D589" s="182">
        <f t="shared" si="9"/>
        <v>2014</v>
      </c>
      <c r="E589" s="195" t="s">
        <v>1973</v>
      </c>
      <c r="F589" s="195" t="s">
        <v>1574</v>
      </c>
      <c r="G589" s="195" t="s">
        <v>1974</v>
      </c>
      <c r="H589" s="187"/>
      <c r="I589" s="223">
        <f>'RPPS Servidores'!F18</f>
        <v>86715.51</v>
      </c>
    </row>
    <row r="590" spans="2:9" ht="15">
      <c r="B590" s="182">
        <v>45</v>
      </c>
      <c r="C590" s="195" t="s">
        <v>1867</v>
      </c>
      <c r="D590" s="182">
        <f t="shared" si="9"/>
        <v>2014</v>
      </c>
      <c r="E590" s="195" t="s">
        <v>1975</v>
      </c>
      <c r="F590" s="195" t="s">
        <v>1577</v>
      </c>
      <c r="G590" s="195" t="s">
        <v>1976</v>
      </c>
      <c r="H590" s="187"/>
      <c r="I590" s="223">
        <f>'RPPS Servidores'!F19</f>
        <v>84856.42</v>
      </c>
    </row>
    <row r="591" spans="2:9" ht="15">
      <c r="B591" s="182">
        <v>45</v>
      </c>
      <c r="C591" s="195" t="s">
        <v>1867</v>
      </c>
      <c r="D591" s="182">
        <f t="shared" si="9"/>
        <v>2014</v>
      </c>
      <c r="E591" s="195" t="s">
        <v>1977</v>
      </c>
      <c r="F591" s="195" t="s">
        <v>1580</v>
      </c>
      <c r="G591" s="195" t="s">
        <v>1978</v>
      </c>
      <c r="H591" s="187"/>
      <c r="I591" s="223">
        <f>'RPPS Servidores'!F20</f>
        <v>84864.26</v>
      </c>
    </row>
    <row r="592" spans="2:9" ht="15">
      <c r="B592" s="182">
        <v>45</v>
      </c>
      <c r="C592" s="195" t="s">
        <v>1867</v>
      </c>
      <c r="D592" s="182">
        <f t="shared" si="9"/>
        <v>2014</v>
      </c>
      <c r="E592" s="195" t="s">
        <v>1979</v>
      </c>
      <c r="F592" s="195" t="s">
        <v>1911</v>
      </c>
      <c r="G592" s="195" t="s">
        <v>1980</v>
      </c>
      <c r="H592" s="187"/>
      <c r="I592" s="223">
        <f>'RPPS Servidores'!F21</f>
        <v>85956.41</v>
      </c>
    </row>
    <row r="593" spans="2:9" ht="15">
      <c r="B593" s="182">
        <v>45</v>
      </c>
      <c r="C593" s="195" t="s">
        <v>1867</v>
      </c>
      <c r="D593" s="182">
        <f t="shared" si="9"/>
        <v>2014</v>
      </c>
      <c r="E593" s="195" t="s">
        <v>1981</v>
      </c>
      <c r="F593" s="195" t="s">
        <v>1914</v>
      </c>
      <c r="G593" s="195" t="s">
        <v>1982</v>
      </c>
      <c r="H593" s="187"/>
      <c r="I593" s="223">
        <f>'RPPS Servidores'!F22</f>
        <v>86832.47</v>
      </c>
    </row>
    <row r="594" spans="2:9" ht="15">
      <c r="B594" s="182">
        <v>45</v>
      </c>
      <c r="C594" s="195" t="s">
        <v>1867</v>
      </c>
      <c r="D594" s="182">
        <f t="shared" si="9"/>
        <v>2014</v>
      </c>
      <c r="E594" s="195" t="s">
        <v>1983</v>
      </c>
      <c r="F594" s="195" t="s">
        <v>1917</v>
      </c>
      <c r="G594" s="195" t="s">
        <v>1984</v>
      </c>
      <c r="H594" s="187"/>
      <c r="I594" s="223">
        <f>'RPPS Servidores'!F23</f>
        <v>88921.8</v>
      </c>
    </row>
    <row r="595" spans="2:9" ht="15">
      <c r="B595" s="182">
        <v>45</v>
      </c>
      <c r="C595" s="195" t="s">
        <v>1867</v>
      </c>
      <c r="D595" s="182">
        <f t="shared" si="9"/>
        <v>2014</v>
      </c>
      <c r="E595" s="195" t="s">
        <v>1985</v>
      </c>
      <c r="F595" s="195" t="s">
        <v>1920</v>
      </c>
      <c r="G595" s="195" t="s">
        <v>1986</v>
      </c>
      <c r="H595" s="187"/>
      <c r="I595" s="223">
        <f>'RPPS Servidores'!F24</f>
        <v>89259.72</v>
      </c>
    </row>
    <row r="596" spans="2:9" ht="15">
      <c r="B596" s="182">
        <v>45</v>
      </c>
      <c r="C596" s="195" t="s">
        <v>1867</v>
      </c>
      <c r="D596" s="182">
        <f t="shared" si="9"/>
        <v>2014</v>
      </c>
      <c r="E596" s="195" t="s">
        <v>1987</v>
      </c>
      <c r="F596" s="195" t="s">
        <v>1923</v>
      </c>
      <c r="G596" s="195" t="s">
        <v>1988</v>
      </c>
      <c r="H596" s="187"/>
      <c r="I596" s="223">
        <f>'RPPS Servidores'!F25</f>
        <v>93819.91</v>
      </c>
    </row>
    <row r="597" spans="2:9" ht="15">
      <c r="B597" s="182">
        <v>99</v>
      </c>
      <c r="C597" s="176" t="s">
        <v>968</v>
      </c>
      <c r="D597" s="182">
        <f t="shared" si="9"/>
        <v>2014</v>
      </c>
      <c r="E597" s="183" t="s">
        <v>1989</v>
      </c>
      <c r="F597" s="184" t="s">
        <v>468</v>
      </c>
      <c r="G597" s="185" t="s">
        <v>1990</v>
      </c>
      <c r="H597" s="186" t="s">
        <v>970</v>
      </c>
      <c r="I597" s="182" t="str">
        <f>Responsáveis!H12</f>
        <v>MANOEL DE ARAUJO BARBOSA</v>
      </c>
    </row>
    <row r="598" spans="2:9" ht="15">
      <c r="B598" s="182">
        <v>99</v>
      </c>
      <c r="C598" s="176" t="s">
        <v>968</v>
      </c>
      <c r="D598" s="182">
        <f t="shared" si="9"/>
        <v>2014</v>
      </c>
      <c r="E598" s="183" t="s">
        <v>1991</v>
      </c>
      <c r="F598" s="184" t="s">
        <v>469</v>
      </c>
      <c r="G598" s="185" t="s">
        <v>466</v>
      </c>
      <c r="H598" s="186" t="s">
        <v>970</v>
      </c>
      <c r="I598" s="182" t="str">
        <f>Responsáveis!H13</f>
        <v>marabar3@hotmail.com</v>
      </c>
    </row>
    <row r="599" spans="2:9" ht="15">
      <c r="B599" s="182">
        <v>99</v>
      </c>
      <c r="C599" s="176" t="s">
        <v>968</v>
      </c>
      <c r="D599" s="182">
        <f t="shared" si="9"/>
        <v>2014</v>
      </c>
      <c r="E599" s="183" t="s">
        <v>1992</v>
      </c>
      <c r="F599" s="184" t="s">
        <v>470</v>
      </c>
      <c r="G599" s="185" t="s">
        <v>467</v>
      </c>
      <c r="H599" s="186" t="s">
        <v>1993</v>
      </c>
      <c r="I599" s="182">
        <f>Responsáveis!H14</f>
        <v>8196015902</v>
      </c>
    </row>
    <row r="600" spans="2:9" ht="15">
      <c r="B600" s="182" t="s">
        <v>363</v>
      </c>
      <c r="C600" s="176" t="s">
        <v>1994</v>
      </c>
      <c r="D600" s="182">
        <f t="shared" si="9"/>
        <v>2014</v>
      </c>
      <c r="E600" s="176" t="s">
        <v>1995</v>
      </c>
      <c r="F600" s="198" t="s">
        <v>129</v>
      </c>
      <c r="G600" s="178" t="s">
        <v>295</v>
      </c>
      <c r="H600" s="194" t="s">
        <v>1010</v>
      </c>
      <c r="I600" s="223">
        <f>'Subsídio Fixado - Ag. Político'!H13</f>
        <v>16000</v>
      </c>
    </row>
    <row r="601" spans="2:9" ht="15">
      <c r="B601" s="182" t="s">
        <v>363</v>
      </c>
      <c r="C601" s="176" t="s">
        <v>1994</v>
      </c>
      <c r="D601" s="182">
        <f t="shared" si="9"/>
        <v>2014</v>
      </c>
      <c r="E601" s="176" t="s">
        <v>1996</v>
      </c>
      <c r="F601" s="198" t="s">
        <v>130</v>
      </c>
      <c r="G601" s="178" t="s">
        <v>296</v>
      </c>
      <c r="H601" s="194" t="s">
        <v>1010</v>
      </c>
      <c r="I601" s="223">
        <f>'Subsídio Fixado - Ag. Político'!H14</f>
        <v>16000</v>
      </c>
    </row>
    <row r="602" spans="2:9" ht="15">
      <c r="B602" s="182" t="s">
        <v>363</v>
      </c>
      <c r="C602" s="176" t="s">
        <v>1994</v>
      </c>
      <c r="D602" s="182">
        <f t="shared" si="9"/>
        <v>2014</v>
      </c>
      <c r="E602" s="176" t="s">
        <v>1997</v>
      </c>
      <c r="F602" s="198" t="s">
        <v>131</v>
      </c>
      <c r="G602" s="178" t="s">
        <v>297</v>
      </c>
      <c r="H602" s="194" t="s">
        <v>1010</v>
      </c>
      <c r="I602" s="223">
        <f>'Subsídio Fixado - Ag. Político'!H15</f>
        <v>16000</v>
      </c>
    </row>
    <row r="603" spans="2:9" ht="15">
      <c r="B603" s="182" t="s">
        <v>363</v>
      </c>
      <c r="C603" s="176" t="s">
        <v>1994</v>
      </c>
      <c r="D603" s="182">
        <f t="shared" si="9"/>
        <v>2014</v>
      </c>
      <c r="E603" s="176" t="s">
        <v>1998</v>
      </c>
      <c r="F603" s="198" t="s">
        <v>132</v>
      </c>
      <c r="G603" s="178" t="s">
        <v>298</v>
      </c>
      <c r="H603" s="194" t="s">
        <v>1010</v>
      </c>
      <c r="I603" s="223">
        <f>'Subsídio Fixado - Ag. Político'!H16</f>
        <v>16000</v>
      </c>
    </row>
    <row r="604" spans="2:9" ht="15">
      <c r="B604" s="182" t="s">
        <v>363</v>
      </c>
      <c r="C604" s="176" t="s">
        <v>1994</v>
      </c>
      <c r="D604" s="182">
        <f t="shared" si="9"/>
        <v>2014</v>
      </c>
      <c r="E604" s="176" t="s">
        <v>1999</v>
      </c>
      <c r="F604" s="198" t="s">
        <v>133</v>
      </c>
      <c r="G604" s="178" t="s">
        <v>299</v>
      </c>
      <c r="H604" s="194" t="s">
        <v>1010</v>
      </c>
      <c r="I604" s="223">
        <f>'Subsídio Fixado - Ag. Político'!H17</f>
        <v>16000</v>
      </c>
    </row>
    <row r="605" spans="2:9" ht="15">
      <c r="B605" s="182" t="s">
        <v>363</v>
      </c>
      <c r="C605" s="176" t="s">
        <v>1994</v>
      </c>
      <c r="D605" s="182">
        <f t="shared" si="9"/>
        <v>2014</v>
      </c>
      <c r="E605" s="176" t="s">
        <v>2000</v>
      </c>
      <c r="F605" s="198" t="s">
        <v>134</v>
      </c>
      <c r="G605" s="178" t="s">
        <v>300</v>
      </c>
      <c r="H605" s="194" t="s">
        <v>1010</v>
      </c>
      <c r="I605" s="223">
        <f>'Subsídio Fixado - Ag. Político'!H18</f>
        <v>16000</v>
      </c>
    </row>
    <row r="606" spans="2:9" ht="15">
      <c r="B606" s="182" t="s">
        <v>363</v>
      </c>
      <c r="C606" s="176" t="s">
        <v>1994</v>
      </c>
      <c r="D606" s="182">
        <f t="shared" si="9"/>
        <v>2014</v>
      </c>
      <c r="E606" s="176" t="s">
        <v>2001</v>
      </c>
      <c r="F606" s="198" t="s">
        <v>135</v>
      </c>
      <c r="G606" s="178" t="s">
        <v>301</v>
      </c>
      <c r="H606" s="194" t="s">
        <v>1010</v>
      </c>
      <c r="I606" s="223">
        <f>'Subsídio Fixado - Ag. Político'!H19</f>
        <v>16000</v>
      </c>
    </row>
    <row r="607" spans="2:9" ht="15">
      <c r="B607" s="182" t="s">
        <v>363</v>
      </c>
      <c r="C607" s="176" t="s">
        <v>1994</v>
      </c>
      <c r="D607" s="182">
        <f t="shared" si="9"/>
        <v>2014</v>
      </c>
      <c r="E607" s="176" t="s">
        <v>2002</v>
      </c>
      <c r="F607" s="198" t="s">
        <v>136</v>
      </c>
      <c r="G607" s="178" t="s">
        <v>302</v>
      </c>
      <c r="H607" s="194" t="s">
        <v>1010</v>
      </c>
      <c r="I607" s="223">
        <f>'Subsídio Fixado - Ag. Político'!H20</f>
        <v>16000</v>
      </c>
    </row>
    <row r="608" spans="2:9" ht="15">
      <c r="B608" s="182" t="s">
        <v>363</v>
      </c>
      <c r="C608" s="176" t="s">
        <v>1994</v>
      </c>
      <c r="D608" s="182">
        <f t="shared" si="9"/>
        <v>2014</v>
      </c>
      <c r="E608" s="176" t="s">
        <v>2003</v>
      </c>
      <c r="F608" s="198" t="s">
        <v>137</v>
      </c>
      <c r="G608" s="178" t="s">
        <v>303</v>
      </c>
      <c r="H608" s="194" t="s">
        <v>1010</v>
      </c>
      <c r="I608" s="223">
        <f>'Subsídio Fixado - Ag. Político'!H21</f>
        <v>16000</v>
      </c>
    </row>
    <row r="609" spans="2:9" ht="15">
      <c r="B609" s="182" t="s">
        <v>363</v>
      </c>
      <c r="C609" s="176" t="s">
        <v>1994</v>
      </c>
      <c r="D609" s="182">
        <f t="shared" si="9"/>
        <v>2014</v>
      </c>
      <c r="E609" s="176" t="s">
        <v>2004</v>
      </c>
      <c r="F609" s="198" t="s">
        <v>138</v>
      </c>
      <c r="G609" s="178" t="s">
        <v>304</v>
      </c>
      <c r="H609" s="194" t="s">
        <v>1010</v>
      </c>
      <c r="I609" s="223">
        <f>'Subsídio Fixado - Ag. Político'!H22</f>
        <v>16000</v>
      </c>
    </row>
    <row r="610" spans="2:9" ht="15">
      <c r="B610" s="182" t="s">
        <v>363</v>
      </c>
      <c r="C610" s="176" t="s">
        <v>1994</v>
      </c>
      <c r="D610" s="182">
        <f t="shared" si="9"/>
        <v>2014</v>
      </c>
      <c r="E610" s="176" t="s">
        <v>2005</v>
      </c>
      <c r="F610" s="198" t="s">
        <v>139</v>
      </c>
      <c r="G610" s="178" t="s">
        <v>305</v>
      </c>
      <c r="H610" s="194" t="s">
        <v>1010</v>
      </c>
      <c r="I610" s="223">
        <f>'Subsídio Fixado - Ag. Político'!H23</f>
        <v>16000</v>
      </c>
    </row>
    <row r="611" spans="2:9" ht="15">
      <c r="B611" s="182" t="s">
        <v>363</v>
      </c>
      <c r="C611" s="176" t="s">
        <v>1994</v>
      </c>
      <c r="D611" s="182">
        <f t="shared" si="9"/>
        <v>2014</v>
      </c>
      <c r="E611" s="176" t="s">
        <v>2006</v>
      </c>
      <c r="F611" s="198" t="s">
        <v>140</v>
      </c>
      <c r="G611" s="178" t="s">
        <v>306</v>
      </c>
      <c r="H611" s="194" t="s">
        <v>1010</v>
      </c>
      <c r="I611" s="223">
        <f>'Subsídio Fixado - Ag. Político'!H24</f>
        <v>16000</v>
      </c>
    </row>
    <row r="612" spans="2:9" ht="15">
      <c r="B612" s="182" t="s">
        <v>363</v>
      </c>
      <c r="C612" s="176" t="s">
        <v>1994</v>
      </c>
      <c r="D612" s="182">
        <f t="shared" si="9"/>
        <v>2014</v>
      </c>
      <c r="E612" s="176" t="s">
        <v>2007</v>
      </c>
      <c r="F612" s="198" t="s">
        <v>141</v>
      </c>
      <c r="G612" s="178" t="s">
        <v>349</v>
      </c>
      <c r="H612" s="194" t="s">
        <v>1010</v>
      </c>
      <c r="I612" s="223">
        <f>'Subsídio Fixado - Ag. Político'!H25</f>
        <v>0</v>
      </c>
    </row>
    <row r="613" spans="2:9" ht="15">
      <c r="B613" s="182" t="s">
        <v>363</v>
      </c>
      <c r="C613" s="176" t="s">
        <v>1994</v>
      </c>
      <c r="D613" s="182">
        <f t="shared" si="9"/>
        <v>2014</v>
      </c>
      <c r="E613" s="176" t="s">
        <v>2008</v>
      </c>
      <c r="F613" s="198" t="s">
        <v>595</v>
      </c>
      <c r="G613" s="178" t="s">
        <v>295</v>
      </c>
      <c r="H613" s="194" t="s">
        <v>1010</v>
      </c>
      <c r="I613" s="223">
        <f>'Ficha Financeira - Ag. Político'!G13</f>
        <v>16000</v>
      </c>
    </row>
    <row r="614" spans="2:9" ht="15">
      <c r="B614" s="182" t="s">
        <v>363</v>
      </c>
      <c r="C614" s="176" t="s">
        <v>1994</v>
      </c>
      <c r="D614" s="182">
        <f t="shared" si="9"/>
        <v>2014</v>
      </c>
      <c r="E614" s="176" t="s">
        <v>2009</v>
      </c>
      <c r="F614" s="198" t="s">
        <v>596</v>
      </c>
      <c r="G614" s="178" t="s">
        <v>296</v>
      </c>
      <c r="H614" s="194" t="s">
        <v>1010</v>
      </c>
      <c r="I614" s="223">
        <f>'Ficha Financeira - Ag. Político'!G14</f>
        <v>16000</v>
      </c>
    </row>
    <row r="615" spans="2:9" ht="15">
      <c r="B615" s="182" t="s">
        <v>363</v>
      </c>
      <c r="C615" s="176" t="s">
        <v>1994</v>
      </c>
      <c r="D615" s="182">
        <f t="shared" si="9"/>
        <v>2014</v>
      </c>
      <c r="E615" s="176" t="s">
        <v>2010</v>
      </c>
      <c r="F615" s="198" t="s">
        <v>597</v>
      </c>
      <c r="G615" s="178" t="s">
        <v>297</v>
      </c>
      <c r="H615" s="194" t="s">
        <v>1010</v>
      </c>
      <c r="I615" s="223">
        <f>'Ficha Financeira - Ag. Político'!G15</f>
        <v>16000</v>
      </c>
    </row>
    <row r="616" spans="2:9" ht="15">
      <c r="B616" s="182" t="s">
        <v>363</v>
      </c>
      <c r="C616" s="176" t="s">
        <v>1994</v>
      </c>
      <c r="D616" s="182">
        <f t="shared" si="9"/>
        <v>2014</v>
      </c>
      <c r="E616" s="176" t="s">
        <v>2011</v>
      </c>
      <c r="F616" s="198" t="s">
        <v>598</v>
      </c>
      <c r="G616" s="178" t="s">
        <v>298</v>
      </c>
      <c r="H616" s="194" t="s">
        <v>1010</v>
      </c>
      <c r="I616" s="223">
        <f>'Ficha Financeira - Ag. Político'!G16</f>
        <v>16000</v>
      </c>
    </row>
    <row r="617" spans="2:9" ht="15">
      <c r="B617" s="182" t="s">
        <v>363</v>
      </c>
      <c r="C617" s="176" t="s">
        <v>1994</v>
      </c>
      <c r="D617" s="182">
        <f t="shared" si="9"/>
        <v>2014</v>
      </c>
      <c r="E617" s="176" t="s">
        <v>2012</v>
      </c>
      <c r="F617" s="198" t="s">
        <v>599</v>
      </c>
      <c r="G617" s="178" t="s">
        <v>299</v>
      </c>
      <c r="H617" s="194" t="s">
        <v>1010</v>
      </c>
      <c r="I617" s="223">
        <f>'Ficha Financeira - Ag. Político'!G17</f>
        <v>16000</v>
      </c>
    </row>
    <row r="618" spans="2:9" ht="15">
      <c r="B618" s="182" t="s">
        <v>363</v>
      </c>
      <c r="C618" s="176" t="s">
        <v>1994</v>
      </c>
      <c r="D618" s="182">
        <f t="shared" si="9"/>
        <v>2014</v>
      </c>
      <c r="E618" s="176" t="s">
        <v>2013</v>
      </c>
      <c r="F618" s="198" t="s">
        <v>600</v>
      </c>
      <c r="G618" s="178" t="s">
        <v>300</v>
      </c>
      <c r="H618" s="194" t="s">
        <v>1010</v>
      </c>
      <c r="I618" s="223">
        <f>'Ficha Financeira - Ag. Político'!G18</f>
        <v>16000</v>
      </c>
    </row>
    <row r="619" spans="2:9" ht="15">
      <c r="B619" s="182" t="s">
        <v>363</v>
      </c>
      <c r="C619" s="176" t="s">
        <v>1994</v>
      </c>
      <c r="D619" s="182">
        <f t="shared" si="9"/>
        <v>2014</v>
      </c>
      <c r="E619" s="176" t="s">
        <v>2014</v>
      </c>
      <c r="F619" s="198" t="s">
        <v>601</v>
      </c>
      <c r="G619" s="178" t="s">
        <v>301</v>
      </c>
      <c r="H619" s="194" t="s">
        <v>1010</v>
      </c>
      <c r="I619" s="223">
        <f>'Ficha Financeira - Ag. Político'!G19</f>
        <v>16000</v>
      </c>
    </row>
    <row r="620" spans="2:9" ht="15">
      <c r="B620" s="182" t="s">
        <v>363</v>
      </c>
      <c r="C620" s="176" t="s">
        <v>1994</v>
      </c>
      <c r="D620" s="182">
        <f t="shared" si="9"/>
        <v>2014</v>
      </c>
      <c r="E620" s="176" t="s">
        <v>2015</v>
      </c>
      <c r="F620" s="198" t="s">
        <v>602</v>
      </c>
      <c r="G620" s="178" t="s">
        <v>302</v>
      </c>
      <c r="H620" s="194" t="s">
        <v>1010</v>
      </c>
      <c r="I620" s="223">
        <f>'Ficha Financeira - Ag. Político'!G20</f>
        <v>16000</v>
      </c>
    </row>
    <row r="621" spans="2:9" ht="15">
      <c r="B621" s="182" t="s">
        <v>363</v>
      </c>
      <c r="C621" s="176" t="s">
        <v>1994</v>
      </c>
      <c r="D621" s="182">
        <f t="shared" si="9"/>
        <v>2014</v>
      </c>
      <c r="E621" s="176" t="s">
        <v>2016</v>
      </c>
      <c r="F621" s="198" t="s">
        <v>603</v>
      </c>
      <c r="G621" s="178" t="s">
        <v>303</v>
      </c>
      <c r="H621" s="194" t="s">
        <v>1010</v>
      </c>
      <c r="I621" s="223">
        <f>'Ficha Financeira - Ag. Político'!G21</f>
        <v>16000</v>
      </c>
    </row>
    <row r="622" spans="2:9" ht="15">
      <c r="B622" s="182" t="s">
        <v>363</v>
      </c>
      <c r="C622" s="176" t="s">
        <v>1994</v>
      </c>
      <c r="D622" s="182">
        <f t="shared" si="9"/>
        <v>2014</v>
      </c>
      <c r="E622" s="176" t="s">
        <v>2017</v>
      </c>
      <c r="F622" s="198" t="s">
        <v>604</v>
      </c>
      <c r="G622" s="178" t="s">
        <v>304</v>
      </c>
      <c r="H622" s="194" t="s">
        <v>1010</v>
      </c>
      <c r="I622" s="223">
        <f>'Ficha Financeira - Ag. Político'!G22</f>
        <v>16000</v>
      </c>
    </row>
    <row r="623" spans="2:9" ht="15">
      <c r="B623" s="182" t="s">
        <v>363</v>
      </c>
      <c r="C623" s="176" t="s">
        <v>1994</v>
      </c>
      <c r="D623" s="182">
        <f t="shared" si="9"/>
        <v>2014</v>
      </c>
      <c r="E623" s="176" t="s">
        <v>2018</v>
      </c>
      <c r="F623" s="198" t="s">
        <v>605</v>
      </c>
      <c r="G623" s="178" t="s">
        <v>305</v>
      </c>
      <c r="H623" s="194" t="s">
        <v>1010</v>
      </c>
      <c r="I623" s="223">
        <f>'Ficha Financeira - Ag. Político'!G23</f>
        <v>16000</v>
      </c>
    </row>
    <row r="624" spans="2:9" ht="15">
      <c r="B624" s="182" t="s">
        <v>363</v>
      </c>
      <c r="C624" s="176" t="s">
        <v>1994</v>
      </c>
      <c r="D624" s="182">
        <f t="shared" si="9"/>
        <v>2014</v>
      </c>
      <c r="E624" s="176" t="s">
        <v>2019</v>
      </c>
      <c r="F624" s="198" t="s">
        <v>606</v>
      </c>
      <c r="G624" s="178" t="s">
        <v>306</v>
      </c>
      <c r="H624" s="194" t="s">
        <v>1010</v>
      </c>
      <c r="I624" s="223">
        <f>'Ficha Financeira - Ag. Político'!G24</f>
        <v>16000</v>
      </c>
    </row>
    <row r="625" spans="2:9" ht="15">
      <c r="B625" s="182" t="s">
        <v>363</v>
      </c>
      <c r="C625" s="176" t="s">
        <v>1994</v>
      </c>
      <c r="D625" s="182">
        <f t="shared" si="9"/>
        <v>2014</v>
      </c>
      <c r="E625" s="176" t="s">
        <v>2020</v>
      </c>
      <c r="F625" s="198" t="s">
        <v>347</v>
      </c>
      <c r="G625" s="178" t="s">
        <v>349</v>
      </c>
      <c r="H625" s="194" t="s">
        <v>1010</v>
      </c>
      <c r="I625" s="223">
        <f>'Ficha Financeira - Ag. Político'!G25</f>
        <v>16000</v>
      </c>
    </row>
    <row r="626" spans="2:9" ht="15">
      <c r="B626" s="182" t="s">
        <v>363</v>
      </c>
      <c r="C626" s="176" t="s">
        <v>1994</v>
      </c>
      <c r="D626" s="182">
        <f t="shared" si="9"/>
        <v>2014</v>
      </c>
      <c r="E626" s="176" t="s">
        <v>2021</v>
      </c>
      <c r="F626" s="184" t="s">
        <v>317</v>
      </c>
      <c r="G626" s="178" t="s">
        <v>295</v>
      </c>
      <c r="H626" s="194" t="s">
        <v>970</v>
      </c>
      <c r="I626" s="182" t="str">
        <f>'Subsídio Fixado - Ag. Político'!F13&amp;" "&amp;'Subsídio Fixado - Ag. Político'!G13</f>
        <v>LEI MUNICIPAL 001</v>
      </c>
    </row>
    <row r="627" spans="2:9" ht="15">
      <c r="B627" s="182" t="s">
        <v>363</v>
      </c>
      <c r="C627" s="176" t="s">
        <v>1994</v>
      </c>
      <c r="D627" s="182">
        <f t="shared" si="9"/>
        <v>2014</v>
      </c>
      <c r="E627" s="176" t="s">
        <v>2022</v>
      </c>
      <c r="F627" s="184" t="s">
        <v>318</v>
      </c>
      <c r="G627" s="178" t="s">
        <v>296</v>
      </c>
      <c r="H627" s="194" t="s">
        <v>970</v>
      </c>
      <c r="I627" s="182" t="str">
        <f>'Subsídio Fixado - Ag. Político'!F14&amp;" "&amp;'Subsídio Fixado - Ag. Político'!G14</f>
        <v>LEI MUNICIPAL 001</v>
      </c>
    </row>
    <row r="628" spans="2:9" ht="15">
      <c r="B628" s="182" t="s">
        <v>363</v>
      </c>
      <c r="C628" s="176" t="s">
        <v>1994</v>
      </c>
      <c r="D628" s="182">
        <f t="shared" si="9"/>
        <v>2014</v>
      </c>
      <c r="E628" s="176" t="s">
        <v>2023</v>
      </c>
      <c r="F628" s="184" t="s">
        <v>319</v>
      </c>
      <c r="G628" s="178" t="s">
        <v>297</v>
      </c>
      <c r="H628" s="194" t="s">
        <v>970</v>
      </c>
      <c r="I628" s="182" t="str">
        <f>'Subsídio Fixado - Ag. Político'!F15&amp;" "&amp;'Subsídio Fixado - Ag. Político'!G15</f>
        <v>LEI MUNICIPAL 001</v>
      </c>
    </row>
    <row r="629" spans="2:9" ht="15">
      <c r="B629" s="182" t="s">
        <v>363</v>
      </c>
      <c r="C629" s="176" t="s">
        <v>1994</v>
      </c>
      <c r="D629" s="182">
        <f t="shared" si="9"/>
        <v>2014</v>
      </c>
      <c r="E629" s="176" t="s">
        <v>2024</v>
      </c>
      <c r="F629" s="184" t="s">
        <v>320</v>
      </c>
      <c r="G629" s="178" t="s">
        <v>298</v>
      </c>
      <c r="H629" s="194" t="s">
        <v>970</v>
      </c>
      <c r="I629" s="182" t="str">
        <f>'Subsídio Fixado - Ag. Político'!F16&amp;" "&amp;'Subsídio Fixado - Ag. Político'!G16</f>
        <v>LEI MUNICIPAL 001</v>
      </c>
    </row>
    <row r="630" spans="2:9" ht="15">
      <c r="B630" s="182" t="s">
        <v>363</v>
      </c>
      <c r="C630" s="176" t="s">
        <v>1994</v>
      </c>
      <c r="D630" s="182">
        <f t="shared" si="9"/>
        <v>2014</v>
      </c>
      <c r="E630" s="176" t="s">
        <v>2025</v>
      </c>
      <c r="F630" s="184" t="s">
        <v>321</v>
      </c>
      <c r="G630" s="178" t="s">
        <v>299</v>
      </c>
      <c r="H630" s="194" t="s">
        <v>970</v>
      </c>
      <c r="I630" s="182" t="str">
        <f>'Subsídio Fixado - Ag. Político'!F17&amp;" "&amp;'Subsídio Fixado - Ag. Político'!G17</f>
        <v>LEI MUNICIPAL 001</v>
      </c>
    </row>
    <row r="631" spans="2:9" ht="15">
      <c r="B631" s="182" t="s">
        <v>363</v>
      </c>
      <c r="C631" s="176" t="s">
        <v>1994</v>
      </c>
      <c r="D631" s="182">
        <f t="shared" si="9"/>
        <v>2014</v>
      </c>
      <c r="E631" s="176" t="s">
        <v>2026</v>
      </c>
      <c r="F631" s="184" t="s">
        <v>322</v>
      </c>
      <c r="G631" s="178" t="s">
        <v>300</v>
      </c>
      <c r="H631" s="194" t="s">
        <v>970</v>
      </c>
      <c r="I631" s="182" t="str">
        <f>'Subsídio Fixado - Ag. Político'!F18&amp;" "&amp;'Subsídio Fixado - Ag. Político'!G18</f>
        <v>LEI MUNICIPAL 001</v>
      </c>
    </row>
    <row r="632" spans="2:9" ht="15">
      <c r="B632" s="182" t="s">
        <v>363</v>
      </c>
      <c r="C632" s="176" t="s">
        <v>1994</v>
      </c>
      <c r="D632" s="182">
        <f t="shared" si="9"/>
        <v>2014</v>
      </c>
      <c r="E632" s="176" t="s">
        <v>2027</v>
      </c>
      <c r="F632" s="184" t="s">
        <v>323</v>
      </c>
      <c r="G632" s="178" t="s">
        <v>301</v>
      </c>
      <c r="H632" s="194" t="s">
        <v>970</v>
      </c>
      <c r="I632" s="182" t="str">
        <f>'Subsídio Fixado - Ag. Político'!F19&amp;" "&amp;'Subsídio Fixado - Ag. Político'!G19</f>
        <v>LEI MUNICIPAL 001</v>
      </c>
    </row>
    <row r="633" spans="2:9" ht="15">
      <c r="B633" s="182" t="s">
        <v>363</v>
      </c>
      <c r="C633" s="176" t="s">
        <v>1994</v>
      </c>
      <c r="D633" s="182">
        <f t="shared" si="9"/>
        <v>2014</v>
      </c>
      <c r="E633" s="176" t="s">
        <v>2028</v>
      </c>
      <c r="F633" s="184" t="s">
        <v>324</v>
      </c>
      <c r="G633" s="178" t="s">
        <v>302</v>
      </c>
      <c r="H633" s="194" t="s">
        <v>970</v>
      </c>
      <c r="I633" s="182" t="str">
        <f>'Subsídio Fixado - Ag. Político'!F20&amp;" "&amp;'Subsídio Fixado - Ag. Político'!G20</f>
        <v>LEI MUNICIPAL 001</v>
      </c>
    </row>
    <row r="634" spans="2:9" ht="15">
      <c r="B634" s="182" t="s">
        <v>363</v>
      </c>
      <c r="C634" s="176" t="s">
        <v>1994</v>
      </c>
      <c r="D634" s="182">
        <f t="shared" si="9"/>
        <v>2014</v>
      </c>
      <c r="E634" s="176" t="s">
        <v>2029</v>
      </c>
      <c r="F634" s="184" t="s">
        <v>325</v>
      </c>
      <c r="G634" s="178" t="s">
        <v>303</v>
      </c>
      <c r="H634" s="194" t="s">
        <v>970</v>
      </c>
      <c r="I634" s="182" t="str">
        <f>'Subsídio Fixado - Ag. Político'!F21&amp;" "&amp;'Subsídio Fixado - Ag. Político'!G21</f>
        <v>LEI MUNICIPAL 001</v>
      </c>
    </row>
    <row r="635" spans="2:9" ht="15">
      <c r="B635" s="182" t="s">
        <v>363</v>
      </c>
      <c r="C635" s="176" t="s">
        <v>1994</v>
      </c>
      <c r="D635" s="182">
        <f t="shared" si="9"/>
        <v>2014</v>
      </c>
      <c r="E635" s="176" t="s">
        <v>2030</v>
      </c>
      <c r="F635" s="184" t="s">
        <v>326</v>
      </c>
      <c r="G635" s="178" t="s">
        <v>304</v>
      </c>
      <c r="H635" s="194" t="s">
        <v>970</v>
      </c>
      <c r="I635" s="182" t="str">
        <f>'Subsídio Fixado - Ag. Político'!F22&amp;" "&amp;'Subsídio Fixado - Ag. Político'!G22</f>
        <v>LEI MUNICIPAL 001</v>
      </c>
    </row>
    <row r="636" spans="2:9" ht="15">
      <c r="B636" s="182" t="s">
        <v>363</v>
      </c>
      <c r="C636" s="176" t="s">
        <v>1994</v>
      </c>
      <c r="D636" s="182">
        <f t="shared" si="9"/>
        <v>2014</v>
      </c>
      <c r="E636" s="176" t="s">
        <v>2031</v>
      </c>
      <c r="F636" s="184" t="s">
        <v>327</v>
      </c>
      <c r="G636" s="178" t="s">
        <v>305</v>
      </c>
      <c r="H636" s="194" t="s">
        <v>970</v>
      </c>
      <c r="I636" s="182" t="str">
        <f>'Subsídio Fixado - Ag. Político'!F23&amp;" "&amp;'Subsídio Fixado - Ag. Político'!G23</f>
        <v>LEI MUNICIPAL 001</v>
      </c>
    </row>
    <row r="637" spans="2:9" ht="15">
      <c r="B637" s="182" t="s">
        <v>363</v>
      </c>
      <c r="C637" s="176" t="s">
        <v>1994</v>
      </c>
      <c r="D637" s="182">
        <f t="shared" si="9"/>
        <v>2014</v>
      </c>
      <c r="E637" s="176" t="s">
        <v>2032</v>
      </c>
      <c r="F637" s="184" t="s">
        <v>328</v>
      </c>
      <c r="G637" s="178" t="s">
        <v>306</v>
      </c>
      <c r="H637" s="194" t="s">
        <v>970</v>
      </c>
      <c r="I637" s="182" t="str">
        <f>'Subsídio Fixado - Ag. Político'!F24&amp;" "&amp;'Subsídio Fixado - Ag. Político'!G24</f>
        <v>LEI MUNICIPAL 001</v>
      </c>
    </row>
    <row r="638" spans="2:9" ht="15">
      <c r="B638" s="182" t="s">
        <v>363</v>
      </c>
      <c r="C638" s="176" t="s">
        <v>1994</v>
      </c>
      <c r="D638" s="182">
        <f t="shared" si="9"/>
        <v>2014</v>
      </c>
      <c r="E638" s="176" t="s">
        <v>2033</v>
      </c>
      <c r="F638" s="184" t="s">
        <v>291</v>
      </c>
      <c r="G638" s="178" t="s">
        <v>295</v>
      </c>
      <c r="H638" s="194" t="s">
        <v>970</v>
      </c>
      <c r="I638" s="225" t="str">
        <f>'Ficha Financeira - Ag. Político'!F13</f>
        <v>PAULO BATISTA ANDRADE</v>
      </c>
    </row>
    <row r="639" spans="2:9" ht="15">
      <c r="B639" s="182" t="s">
        <v>363</v>
      </c>
      <c r="C639" s="176" t="s">
        <v>1994</v>
      </c>
      <c r="D639" s="182">
        <f t="shared" si="9"/>
        <v>2014</v>
      </c>
      <c r="E639" s="176" t="s">
        <v>2034</v>
      </c>
      <c r="F639" s="184" t="s">
        <v>292</v>
      </c>
      <c r="G639" s="178" t="s">
        <v>296</v>
      </c>
      <c r="H639" s="194" t="s">
        <v>970</v>
      </c>
      <c r="I639" s="225" t="str">
        <f>'Ficha Financeira - Ag. Político'!F14</f>
        <v>PAULO BATISTA ANDRADE</v>
      </c>
    </row>
    <row r="640" spans="2:9" ht="15">
      <c r="B640" s="182" t="s">
        <v>363</v>
      </c>
      <c r="C640" s="176" t="s">
        <v>1994</v>
      </c>
      <c r="D640" s="182">
        <f t="shared" si="9"/>
        <v>2014</v>
      </c>
      <c r="E640" s="176" t="s">
        <v>2035</v>
      </c>
      <c r="F640" s="184" t="s">
        <v>293</v>
      </c>
      <c r="G640" s="178" t="s">
        <v>297</v>
      </c>
      <c r="H640" s="194" t="s">
        <v>970</v>
      </c>
      <c r="I640" s="225" t="str">
        <f>'Ficha Financeira - Ag. Político'!F15</f>
        <v>PAULO BATISTA ANDRADE</v>
      </c>
    </row>
    <row r="641" spans="2:9" ht="15">
      <c r="B641" s="182" t="s">
        <v>363</v>
      </c>
      <c r="C641" s="176" t="s">
        <v>1994</v>
      </c>
      <c r="D641" s="182">
        <f t="shared" si="9"/>
        <v>2014</v>
      </c>
      <c r="E641" s="176" t="s">
        <v>2036</v>
      </c>
      <c r="F641" s="184" t="s">
        <v>294</v>
      </c>
      <c r="G641" s="178" t="s">
        <v>298</v>
      </c>
      <c r="H641" s="194" t="s">
        <v>970</v>
      </c>
      <c r="I641" s="225" t="str">
        <f>'Ficha Financeira - Ag. Político'!F16</f>
        <v>PAULO BATISTA ANDRADE</v>
      </c>
    </row>
    <row r="642" spans="2:9" ht="15">
      <c r="B642" s="182" t="s">
        <v>363</v>
      </c>
      <c r="C642" s="176" t="s">
        <v>1994</v>
      </c>
      <c r="D642" s="182">
        <f t="shared" si="9"/>
        <v>2014</v>
      </c>
      <c r="E642" s="176" t="s">
        <v>2037</v>
      </c>
      <c r="F642" s="184" t="s">
        <v>687</v>
      </c>
      <c r="G642" s="178" t="s">
        <v>299</v>
      </c>
      <c r="H642" s="194" t="s">
        <v>970</v>
      </c>
      <c r="I642" s="225" t="str">
        <f>'Ficha Financeira - Ag. Político'!F17</f>
        <v>PAULO BATISTA ANDRADE</v>
      </c>
    </row>
    <row r="643" spans="2:9" ht="15">
      <c r="B643" s="182" t="s">
        <v>363</v>
      </c>
      <c r="C643" s="176" t="s">
        <v>1994</v>
      </c>
      <c r="D643" s="182">
        <f t="shared" si="9"/>
        <v>2014</v>
      </c>
      <c r="E643" s="176" t="s">
        <v>2038</v>
      </c>
      <c r="F643" s="184" t="s">
        <v>688</v>
      </c>
      <c r="G643" s="178" t="s">
        <v>300</v>
      </c>
      <c r="H643" s="194" t="s">
        <v>970</v>
      </c>
      <c r="I643" s="225" t="str">
        <f>'Ficha Financeira - Ag. Político'!F18</f>
        <v>PAULO BATISTA ANDRADE</v>
      </c>
    </row>
    <row r="644" spans="2:9" ht="15">
      <c r="B644" s="182" t="s">
        <v>363</v>
      </c>
      <c r="C644" s="176" t="s">
        <v>1994</v>
      </c>
      <c r="D644" s="182">
        <f t="shared" si="9"/>
        <v>2014</v>
      </c>
      <c r="E644" s="176" t="s">
        <v>2039</v>
      </c>
      <c r="F644" s="184" t="s">
        <v>689</v>
      </c>
      <c r="G644" s="178" t="s">
        <v>301</v>
      </c>
      <c r="H644" s="194" t="s">
        <v>970</v>
      </c>
      <c r="I644" s="225" t="str">
        <f>'Ficha Financeira - Ag. Político'!F19</f>
        <v>PAULO BATISTA ANDRADE</v>
      </c>
    </row>
    <row r="645" spans="2:9" ht="15">
      <c r="B645" s="182" t="s">
        <v>363</v>
      </c>
      <c r="C645" s="176" t="s">
        <v>1994</v>
      </c>
      <c r="D645" s="182">
        <f t="shared" si="9"/>
        <v>2014</v>
      </c>
      <c r="E645" s="176" t="s">
        <v>2040</v>
      </c>
      <c r="F645" s="184" t="s">
        <v>690</v>
      </c>
      <c r="G645" s="178" t="s">
        <v>302</v>
      </c>
      <c r="H645" s="194" t="s">
        <v>970</v>
      </c>
      <c r="I645" s="225" t="str">
        <f>'Ficha Financeira - Ag. Político'!F20</f>
        <v>PAULO BATISTA ANDRADE</v>
      </c>
    </row>
    <row r="646" spans="2:9" ht="15">
      <c r="B646" s="182" t="s">
        <v>363</v>
      </c>
      <c r="C646" s="176" t="s">
        <v>1994</v>
      </c>
      <c r="D646" s="182">
        <f t="shared" si="9"/>
        <v>2014</v>
      </c>
      <c r="E646" s="176" t="s">
        <v>2041</v>
      </c>
      <c r="F646" s="184" t="s">
        <v>691</v>
      </c>
      <c r="G646" s="178" t="s">
        <v>303</v>
      </c>
      <c r="H646" s="194" t="s">
        <v>970</v>
      </c>
      <c r="I646" s="225" t="str">
        <f>'Ficha Financeira - Ag. Político'!F21</f>
        <v>PAULO BATISTA ANDRADE</v>
      </c>
    </row>
    <row r="647" spans="2:9" ht="15">
      <c r="B647" s="182" t="s">
        <v>363</v>
      </c>
      <c r="C647" s="176" t="s">
        <v>1994</v>
      </c>
      <c r="D647" s="182">
        <f t="shared" si="9"/>
        <v>2014</v>
      </c>
      <c r="E647" s="176" t="s">
        <v>2042</v>
      </c>
      <c r="F647" s="184" t="s">
        <v>692</v>
      </c>
      <c r="G647" s="178" t="s">
        <v>304</v>
      </c>
      <c r="H647" s="194" t="s">
        <v>970</v>
      </c>
      <c r="I647" s="225" t="str">
        <f>'Ficha Financeira - Ag. Político'!F22</f>
        <v>PAULO BATISTA ANDRADE</v>
      </c>
    </row>
    <row r="648" spans="2:9" ht="15">
      <c r="B648" s="182" t="s">
        <v>363</v>
      </c>
      <c r="C648" s="176" t="s">
        <v>1994</v>
      </c>
      <c r="D648" s="182">
        <f t="shared" si="9"/>
        <v>2014</v>
      </c>
      <c r="E648" s="176" t="s">
        <v>2043</v>
      </c>
      <c r="F648" s="184" t="s">
        <v>693</v>
      </c>
      <c r="G648" s="178" t="s">
        <v>305</v>
      </c>
      <c r="H648" s="194" t="s">
        <v>970</v>
      </c>
      <c r="I648" s="225" t="str">
        <f>'Ficha Financeira - Ag. Político'!F23</f>
        <v>PAULO BATISTA ANDRADE</v>
      </c>
    </row>
    <row r="649" spans="2:9" ht="15">
      <c r="B649" s="182" t="s">
        <v>363</v>
      </c>
      <c r="C649" s="176" t="s">
        <v>1994</v>
      </c>
      <c r="D649" s="182">
        <f t="shared" si="9"/>
        <v>2014</v>
      </c>
      <c r="E649" s="176" t="s">
        <v>2044</v>
      </c>
      <c r="F649" s="184" t="s">
        <v>694</v>
      </c>
      <c r="G649" s="178" t="s">
        <v>306</v>
      </c>
      <c r="H649" s="194" t="s">
        <v>970</v>
      </c>
      <c r="I649" s="225" t="str">
        <f>'Ficha Financeira - Ag. Político'!F24</f>
        <v>PAULO BATISTA ANDRADE</v>
      </c>
    </row>
    <row r="650" spans="2:9" ht="15">
      <c r="B650" s="182" t="s">
        <v>363</v>
      </c>
      <c r="C650" s="176" t="s">
        <v>2045</v>
      </c>
      <c r="D650" s="182">
        <f aca="true" t="shared" si="10" ref="D650:D700">$D$3</f>
        <v>2014</v>
      </c>
      <c r="E650" s="176" t="s">
        <v>2046</v>
      </c>
      <c r="F650" s="198" t="s">
        <v>142</v>
      </c>
      <c r="G650" s="178" t="s">
        <v>295</v>
      </c>
      <c r="H650" s="194"/>
      <c r="I650" s="223"/>
    </row>
    <row r="651" spans="2:9" ht="15">
      <c r="B651" s="182" t="s">
        <v>363</v>
      </c>
      <c r="C651" s="176" t="s">
        <v>2045</v>
      </c>
      <c r="D651" s="182">
        <f t="shared" si="10"/>
        <v>2014</v>
      </c>
      <c r="E651" s="176" t="s">
        <v>2047</v>
      </c>
      <c r="F651" s="198" t="s">
        <v>143</v>
      </c>
      <c r="G651" s="178" t="s">
        <v>296</v>
      </c>
      <c r="H651" s="194"/>
      <c r="I651" s="223"/>
    </row>
    <row r="652" spans="2:9" ht="15">
      <c r="B652" s="182" t="s">
        <v>363</v>
      </c>
      <c r="C652" s="176" t="s">
        <v>2045</v>
      </c>
      <c r="D652" s="182">
        <f t="shared" si="10"/>
        <v>2014</v>
      </c>
      <c r="E652" s="176" t="s">
        <v>2048</v>
      </c>
      <c r="F652" s="198" t="s">
        <v>144</v>
      </c>
      <c r="G652" s="178" t="s">
        <v>297</v>
      </c>
      <c r="H652" s="194"/>
      <c r="I652" s="223"/>
    </row>
    <row r="653" spans="2:9" ht="15">
      <c r="B653" s="182" t="s">
        <v>363</v>
      </c>
      <c r="C653" s="176" t="s">
        <v>2045</v>
      </c>
      <c r="D653" s="182">
        <f t="shared" si="10"/>
        <v>2014</v>
      </c>
      <c r="E653" s="176" t="s">
        <v>2049</v>
      </c>
      <c r="F653" s="198" t="s">
        <v>145</v>
      </c>
      <c r="G653" s="178" t="s">
        <v>298</v>
      </c>
      <c r="H653" s="194"/>
      <c r="I653" s="223"/>
    </row>
    <row r="654" spans="2:9" ht="15">
      <c r="B654" s="182" t="s">
        <v>363</v>
      </c>
      <c r="C654" s="176" t="s">
        <v>2045</v>
      </c>
      <c r="D654" s="182">
        <f t="shared" si="10"/>
        <v>2014</v>
      </c>
      <c r="E654" s="176" t="s">
        <v>2050</v>
      </c>
      <c r="F654" s="198" t="s">
        <v>146</v>
      </c>
      <c r="G654" s="178" t="s">
        <v>299</v>
      </c>
      <c r="H654" s="194"/>
      <c r="I654" s="223"/>
    </row>
    <row r="655" spans="2:9" ht="15">
      <c r="B655" s="182" t="s">
        <v>363</v>
      </c>
      <c r="C655" s="176" t="s">
        <v>2045</v>
      </c>
      <c r="D655" s="182">
        <f t="shared" si="10"/>
        <v>2014</v>
      </c>
      <c r="E655" s="176" t="s">
        <v>2051</v>
      </c>
      <c r="F655" s="198" t="s">
        <v>147</v>
      </c>
      <c r="G655" s="178" t="s">
        <v>300</v>
      </c>
      <c r="H655" s="194"/>
      <c r="I655" s="223"/>
    </row>
    <row r="656" spans="2:9" ht="15">
      <c r="B656" s="182" t="s">
        <v>363</v>
      </c>
      <c r="C656" s="176" t="s">
        <v>2045</v>
      </c>
      <c r="D656" s="182">
        <f t="shared" si="10"/>
        <v>2014</v>
      </c>
      <c r="E656" s="176" t="s">
        <v>2052</v>
      </c>
      <c r="F656" s="198" t="s">
        <v>148</v>
      </c>
      <c r="G656" s="178" t="s">
        <v>301</v>
      </c>
      <c r="H656" s="194"/>
      <c r="I656" s="223"/>
    </row>
    <row r="657" spans="2:9" ht="15">
      <c r="B657" s="182" t="s">
        <v>363</v>
      </c>
      <c r="C657" s="176" t="s">
        <v>2045</v>
      </c>
      <c r="D657" s="182">
        <f t="shared" si="10"/>
        <v>2014</v>
      </c>
      <c r="E657" s="176" t="s">
        <v>2053</v>
      </c>
      <c r="F657" s="198" t="s">
        <v>149</v>
      </c>
      <c r="G657" s="178" t="s">
        <v>302</v>
      </c>
      <c r="H657" s="194"/>
      <c r="I657" s="223"/>
    </row>
    <row r="658" spans="2:9" ht="15">
      <c r="B658" s="182" t="s">
        <v>363</v>
      </c>
      <c r="C658" s="176" t="s">
        <v>2045</v>
      </c>
      <c r="D658" s="182">
        <f t="shared" si="10"/>
        <v>2014</v>
      </c>
      <c r="E658" s="176" t="s">
        <v>2054</v>
      </c>
      <c r="F658" s="198" t="s">
        <v>150</v>
      </c>
      <c r="G658" s="178" t="s">
        <v>303</v>
      </c>
      <c r="H658" s="194"/>
      <c r="I658" s="223"/>
    </row>
    <row r="659" spans="2:9" ht="15">
      <c r="B659" s="182" t="s">
        <v>363</v>
      </c>
      <c r="C659" s="176" t="s">
        <v>2045</v>
      </c>
      <c r="D659" s="182">
        <f t="shared" si="10"/>
        <v>2014</v>
      </c>
      <c r="E659" s="176" t="s">
        <v>2055</v>
      </c>
      <c r="F659" s="198" t="s">
        <v>151</v>
      </c>
      <c r="G659" s="178" t="s">
        <v>304</v>
      </c>
      <c r="H659" s="194"/>
      <c r="I659" s="223"/>
    </row>
    <row r="660" spans="2:9" ht="15">
      <c r="B660" s="182" t="s">
        <v>363</v>
      </c>
      <c r="C660" s="176" t="s">
        <v>2045</v>
      </c>
      <c r="D660" s="182">
        <f t="shared" si="10"/>
        <v>2014</v>
      </c>
      <c r="E660" s="176" t="s">
        <v>2056</v>
      </c>
      <c r="F660" s="198" t="s">
        <v>152</v>
      </c>
      <c r="G660" s="178" t="s">
        <v>305</v>
      </c>
      <c r="H660" s="194"/>
      <c r="I660" s="223"/>
    </row>
    <row r="661" spans="2:9" ht="15">
      <c r="B661" s="182" t="s">
        <v>363</v>
      </c>
      <c r="C661" s="176" t="s">
        <v>2045</v>
      </c>
      <c r="D661" s="182">
        <f t="shared" si="10"/>
        <v>2014</v>
      </c>
      <c r="E661" s="176" t="s">
        <v>2057</v>
      </c>
      <c r="F661" s="198" t="s">
        <v>153</v>
      </c>
      <c r="G661" s="178" t="s">
        <v>306</v>
      </c>
      <c r="H661" s="194"/>
      <c r="I661" s="223"/>
    </row>
    <row r="662" spans="2:9" ht="15">
      <c r="B662" s="182" t="s">
        <v>363</v>
      </c>
      <c r="C662" s="176" t="s">
        <v>2045</v>
      </c>
      <c r="D662" s="182">
        <f t="shared" si="10"/>
        <v>2014</v>
      </c>
      <c r="E662" s="176" t="s">
        <v>2058</v>
      </c>
      <c r="F662" s="198" t="s">
        <v>154</v>
      </c>
      <c r="G662" s="178" t="s">
        <v>349</v>
      </c>
      <c r="H662" s="194"/>
      <c r="I662" s="223"/>
    </row>
    <row r="663" spans="2:9" ht="15">
      <c r="B663" s="182" t="s">
        <v>363</v>
      </c>
      <c r="C663" s="176" t="s">
        <v>2045</v>
      </c>
      <c r="D663" s="182">
        <f t="shared" si="10"/>
        <v>2014</v>
      </c>
      <c r="E663" s="176" t="s">
        <v>2059</v>
      </c>
      <c r="F663" s="198" t="s">
        <v>607</v>
      </c>
      <c r="G663" s="178" t="s">
        <v>295</v>
      </c>
      <c r="H663" s="194"/>
      <c r="I663" s="223"/>
    </row>
    <row r="664" spans="2:9" ht="15">
      <c r="B664" s="182" t="s">
        <v>363</v>
      </c>
      <c r="C664" s="176" t="s">
        <v>2045</v>
      </c>
      <c r="D664" s="182">
        <f t="shared" si="10"/>
        <v>2014</v>
      </c>
      <c r="E664" s="176" t="s">
        <v>2060</v>
      </c>
      <c r="F664" s="198" t="s">
        <v>608</v>
      </c>
      <c r="G664" s="178" t="s">
        <v>296</v>
      </c>
      <c r="H664" s="194"/>
      <c r="I664" s="223"/>
    </row>
    <row r="665" spans="2:9" ht="15">
      <c r="B665" s="182" t="s">
        <v>363</v>
      </c>
      <c r="C665" s="176" t="s">
        <v>2045</v>
      </c>
      <c r="D665" s="182">
        <f t="shared" si="10"/>
        <v>2014</v>
      </c>
      <c r="E665" s="176" t="s">
        <v>2061</v>
      </c>
      <c r="F665" s="198" t="s">
        <v>609</v>
      </c>
      <c r="G665" s="178" t="s">
        <v>297</v>
      </c>
      <c r="H665" s="194"/>
      <c r="I665" s="223"/>
    </row>
    <row r="666" spans="2:9" ht="15">
      <c r="B666" s="182" t="s">
        <v>363</v>
      </c>
      <c r="C666" s="176" t="s">
        <v>2045</v>
      </c>
      <c r="D666" s="182">
        <f t="shared" si="10"/>
        <v>2014</v>
      </c>
      <c r="E666" s="176" t="s">
        <v>2062</v>
      </c>
      <c r="F666" s="198" t="s">
        <v>610</v>
      </c>
      <c r="G666" s="178" t="s">
        <v>298</v>
      </c>
      <c r="H666" s="194"/>
      <c r="I666" s="223"/>
    </row>
    <row r="667" spans="2:9" ht="15">
      <c r="B667" s="182" t="s">
        <v>363</v>
      </c>
      <c r="C667" s="176" t="s">
        <v>2045</v>
      </c>
      <c r="D667" s="182">
        <f t="shared" si="10"/>
        <v>2014</v>
      </c>
      <c r="E667" s="176" t="s">
        <v>2063</v>
      </c>
      <c r="F667" s="198" t="s">
        <v>611</v>
      </c>
      <c r="G667" s="178" t="s">
        <v>299</v>
      </c>
      <c r="H667" s="194"/>
      <c r="I667" s="223"/>
    </row>
    <row r="668" spans="2:9" ht="15">
      <c r="B668" s="182" t="s">
        <v>363</v>
      </c>
      <c r="C668" s="176" t="s">
        <v>2045</v>
      </c>
      <c r="D668" s="182">
        <f t="shared" si="10"/>
        <v>2014</v>
      </c>
      <c r="E668" s="176" t="s">
        <v>2064</v>
      </c>
      <c r="F668" s="198" t="s">
        <v>612</v>
      </c>
      <c r="G668" s="178" t="s">
        <v>300</v>
      </c>
      <c r="H668" s="194"/>
      <c r="I668" s="223"/>
    </row>
    <row r="669" spans="2:9" ht="15">
      <c r="B669" s="182" t="s">
        <v>363</v>
      </c>
      <c r="C669" s="176" t="s">
        <v>2045</v>
      </c>
      <c r="D669" s="182">
        <f t="shared" si="10"/>
        <v>2014</v>
      </c>
      <c r="E669" s="176" t="s">
        <v>2065</v>
      </c>
      <c r="F669" s="198" t="s">
        <v>613</v>
      </c>
      <c r="G669" s="178" t="s">
        <v>301</v>
      </c>
      <c r="H669" s="194"/>
      <c r="I669" s="223"/>
    </row>
    <row r="670" spans="2:9" ht="15">
      <c r="B670" s="182" t="s">
        <v>363</v>
      </c>
      <c r="C670" s="176" t="s">
        <v>2045</v>
      </c>
      <c r="D670" s="182">
        <f t="shared" si="10"/>
        <v>2014</v>
      </c>
      <c r="E670" s="176" t="s">
        <v>2066</v>
      </c>
      <c r="F670" s="198" t="s">
        <v>614</v>
      </c>
      <c r="G670" s="178" t="s">
        <v>302</v>
      </c>
      <c r="H670" s="194"/>
      <c r="I670" s="223"/>
    </row>
    <row r="671" spans="2:9" ht="15">
      <c r="B671" s="182" t="s">
        <v>363</v>
      </c>
      <c r="C671" s="176" t="s">
        <v>2045</v>
      </c>
      <c r="D671" s="182">
        <f t="shared" si="10"/>
        <v>2014</v>
      </c>
      <c r="E671" s="176" t="s">
        <v>2067</v>
      </c>
      <c r="F671" s="198" t="s">
        <v>615</v>
      </c>
      <c r="G671" s="178" t="s">
        <v>303</v>
      </c>
      <c r="H671" s="194"/>
      <c r="I671" s="223"/>
    </row>
    <row r="672" spans="2:9" ht="15">
      <c r="B672" s="182" t="s">
        <v>363</v>
      </c>
      <c r="C672" s="176" t="s">
        <v>2045</v>
      </c>
      <c r="D672" s="182">
        <f t="shared" si="10"/>
        <v>2014</v>
      </c>
      <c r="E672" s="176" t="s">
        <v>2068</v>
      </c>
      <c r="F672" s="198" t="s">
        <v>616</v>
      </c>
      <c r="G672" s="178" t="s">
        <v>304</v>
      </c>
      <c r="H672" s="194"/>
      <c r="I672" s="223"/>
    </row>
    <row r="673" spans="2:9" ht="15">
      <c r="B673" s="182" t="s">
        <v>363</v>
      </c>
      <c r="C673" s="176" t="s">
        <v>2045</v>
      </c>
      <c r="D673" s="182">
        <f t="shared" si="10"/>
        <v>2014</v>
      </c>
      <c r="E673" s="176" t="s">
        <v>2069</v>
      </c>
      <c r="F673" s="198" t="s">
        <v>617</v>
      </c>
      <c r="G673" s="178" t="s">
        <v>305</v>
      </c>
      <c r="H673" s="194"/>
      <c r="I673" s="223"/>
    </row>
    <row r="674" spans="2:9" ht="15">
      <c r="B674" s="182" t="s">
        <v>363</v>
      </c>
      <c r="C674" s="176" t="s">
        <v>2045</v>
      </c>
      <c r="D674" s="182">
        <f t="shared" si="10"/>
        <v>2014</v>
      </c>
      <c r="E674" s="176" t="s">
        <v>2070</v>
      </c>
      <c r="F674" s="198" t="s">
        <v>618</v>
      </c>
      <c r="G674" s="178" t="s">
        <v>306</v>
      </c>
      <c r="H674" s="194"/>
      <c r="I674" s="223"/>
    </row>
    <row r="675" spans="2:9" ht="15">
      <c r="B675" s="182" t="s">
        <v>363</v>
      </c>
      <c r="C675" s="176" t="s">
        <v>2045</v>
      </c>
      <c r="D675" s="182">
        <f t="shared" si="10"/>
        <v>2014</v>
      </c>
      <c r="E675" s="176" t="s">
        <v>2071</v>
      </c>
      <c r="F675" s="198" t="s">
        <v>348</v>
      </c>
      <c r="G675" s="178" t="s">
        <v>349</v>
      </c>
      <c r="H675" s="194"/>
      <c r="I675" s="223"/>
    </row>
    <row r="676" spans="2:9" ht="15">
      <c r="B676" s="182" t="s">
        <v>363</v>
      </c>
      <c r="C676" s="176" t="s">
        <v>2045</v>
      </c>
      <c r="D676" s="182">
        <f t="shared" si="10"/>
        <v>2014</v>
      </c>
      <c r="E676" s="176" t="s">
        <v>2072</v>
      </c>
      <c r="F676" s="184" t="s">
        <v>329</v>
      </c>
      <c r="G676" s="178" t="s">
        <v>295</v>
      </c>
      <c r="H676" s="194"/>
      <c r="I676" s="182"/>
    </row>
    <row r="677" spans="2:9" ht="15">
      <c r="B677" s="182" t="s">
        <v>363</v>
      </c>
      <c r="C677" s="176" t="s">
        <v>2045</v>
      </c>
      <c r="D677" s="182">
        <f t="shared" si="10"/>
        <v>2014</v>
      </c>
      <c r="E677" s="176" t="s">
        <v>2073</v>
      </c>
      <c r="F677" s="184" t="s">
        <v>330</v>
      </c>
      <c r="G677" s="178" t="s">
        <v>296</v>
      </c>
      <c r="H677" s="194"/>
      <c r="I677" s="182"/>
    </row>
    <row r="678" spans="2:9" ht="15">
      <c r="B678" s="182" t="s">
        <v>363</v>
      </c>
      <c r="C678" s="176" t="s">
        <v>2045</v>
      </c>
      <c r="D678" s="182">
        <f t="shared" si="10"/>
        <v>2014</v>
      </c>
      <c r="E678" s="176" t="s">
        <v>2074</v>
      </c>
      <c r="F678" s="184" t="s">
        <v>331</v>
      </c>
      <c r="G678" s="178" t="s">
        <v>297</v>
      </c>
      <c r="H678" s="194"/>
      <c r="I678" s="182"/>
    </row>
    <row r="679" spans="2:9" ht="15">
      <c r="B679" s="182" t="s">
        <v>363</v>
      </c>
      <c r="C679" s="176" t="s">
        <v>2045</v>
      </c>
      <c r="D679" s="182">
        <f t="shared" si="10"/>
        <v>2014</v>
      </c>
      <c r="E679" s="176" t="s">
        <v>2075</v>
      </c>
      <c r="F679" s="184" t="s">
        <v>332</v>
      </c>
      <c r="G679" s="178" t="s">
        <v>298</v>
      </c>
      <c r="H679" s="194"/>
      <c r="I679" s="182"/>
    </row>
    <row r="680" spans="2:9" ht="15">
      <c r="B680" s="182" t="s">
        <v>363</v>
      </c>
      <c r="C680" s="176" t="s">
        <v>2045</v>
      </c>
      <c r="D680" s="182">
        <f t="shared" si="10"/>
        <v>2014</v>
      </c>
      <c r="E680" s="176" t="s">
        <v>2076</v>
      </c>
      <c r="F680" s="184" t="s">
        <v>333</v>
      </c>
      <c r="G680" s="178" t="s">
        <v>299</v>
      </c>
      <c r="H680" s="194"/>
      <c r="I680" s="182"/>
    </row>
    <row r="681" spans="2:9" ht="15">
      <c r="B681" s="182" t="s">
        <v>363</v>
      </c>
      <c r="C681" s="176" t="s">
        <v>2045</v>
      </c>
      <c r="D681" s="182">
        <f t="shared" si="10"/>
        <v>2014</v>
      </c>
      <c r="E681" s="176" t="s">
        <v>2077</v>
      </c>
      <c r="F681" s="184" t="s">
        <v>334</v>
      </c>
      <c r="G681" s="178" t="s">
        <v>300</v>
      </c>
      <c r="H681" s="194"/>
      <c r="I681" s="182"/>
    </row>
    <row r="682" spans="2:9" ht="15">
      <c r="B682" s="182" t="s">
        <v>363</v>
      </c>
      <c r="C682" s="176" t="s">
        <v>2045</v>
      </c>
      <c r="D682" s="182">
        <f t="shared" si="10"/>
        <v>2014</v>
      </c>
      <c r="E682" s="176" t="s">
        <v>2078</v>
      </c>
      <c r="F682" s="184" t="s">
        <v>335</v>
      </c>
      <c r="G682" s="178" t="s">
        <v>301</v>
      </c>
      <c r="H682" s="194"/>
      <c r="I682" s="182"/>
    </row>
    <row r="683" spans="2:9" ht="15">
      <c r="B683" s="182" t="s">
        <v>363</v>
      </c>
      <c r="C683" s="176" t="s">
        <v>2045</v>
      </c>
      <c r="D683" s="182">
        <f t="shared" si="10"/>
        <v>2014</v>
      </c>
      <c r="E683" s="176" t="s">
        <v>2079</v>
      </c>
      <c r="F683" s="184" t="s">
        <v>336</v>
      </c>
      <c r="G683" s="178" t="s">
        <v>302</v>
      </c>
      <c r="H683" s="194"/>
      <c r="I683" s="182"/>
    </row>
    <row r="684" spans="2:9" ht="15">
      <c r="B684" s="182" t="s">
        <v>363</v>
      </c>
      <c r="C684" s="176" t="s">
        <v>2045</v>
      </c>
      <c r="D684" s="182">
        <f t="shared" si="10"/>
        <v>2014</v>
      </c>
      <c r="E684" s="176" t="s">
        <v>2080</v>
      </c>
      <c r="F684" s="184" t="s">
        <v>337</v>
      </c>
      <c r="G684" s="178" t="s">
        <v>303</v>
      </c>
      <c r="H684" s="194"/>
      <c r="I684" s="182"/>
    </row>
    <row r="685" spans="2:9" ht="15">
      <c r="B685" s="182" t="s">
        <v>363</v>
      </c>
      <c r="C685" s="176" t="s">
        <v>2045</v>
      </c>
      <c r="D685" s="182">
        <f t="shared" si="10"/>
        <v>2014</v>
      </c>
      <c r="E685" s="176" t="s">
        <v>2081</v>
      </c>
      <c r="F685" s="184" t="s">
        <v>338</v>
      </c>
      <c r="G685" s="178" t="s">
        <v>304</v>
      </c>
      <c r="H685" s="194"/>
      <c r="I685" s="182"/>
    </row>
    <row r="686" spans="2:9" ht="15">
      <c r="B686" s="182" t="s">
        <v>363</v>
      </c>
      <c r="C686" s="176" t="s">
        <v>2045</v>
      </c>
      <c r="D686" s="182">
        <f t="shared" si="10"/>
        <v>2014</v>
      </c>
      <c r="E686" s="176" t="s">
        <v>2082</v>
      </c>
      <c r="F686" s="184" t="s">
        <v>339</v>
      </c>
      <c r="G686" s="178" t="s">
        <v>305</v>
      </c>
      <c r="H686" s="194"/>
      <c r="I686" s="182"/>
    </row>
    <row r="687" spans="2:9" ht="15">
      <c r="B687" s="182" t="s">
        <v>363</v>
      </c>
      <c r="C687" s="176" t="s">
        <v>2045</v>
      </c>
      <c r="D687" s="182">
        <f t="shared" si="10"/>
        <v>2014</v>
      </c>
      <c r="E687" s="176" t="s">
        <v>2083</v>
      </c>
      <c r="F687" s="184" t="s">
        <v>340</v>
      </c>
      <c r="G687" s="178" t="s">
        <v>306</v>
      </c>
      <c r="H687" s="194"/>
      <c r="I687" s="182"/>
    </row>
    <row r="688" spans="2:9" ht="15">
      <c r="B688" s="182" t="s">
        <v>363</v>
      </c>
      <c r="C688" s="176" t="s">
        <v>2045</v>
      </c>
      <c r="D688" s="182">
        <f t="shared" si="10"/>
        <v>2014</v>
      </c>
      <c r="E688" s="176" t="s">
        <v>2084</v>
      </c>
      <c r="F688" s="184" t="s">
        <v>695</v>
      </c>
      <c r="G688" s="178" t="s">
        <v>295</v>
      </c>
      <c r="H688" s="194"/>
      <c r="I688" s="225"/>
    </row>
    <row r="689" spans="2:9" ht="15">
      <c r="B689" s="182" t="s">
        <v>363</v>
      </c>
      <c r="C689" s="176" t="s">
        <v>2045</v>
      </c>
      <c r="D689" s="182">
        <f t="shared" si="10"/>
        <v>2014</v>
      </c>
      <c r="E689" s="176" t="s">
        <v>2085</v>
      </c>
      <c r="F689" s="184" t="s">
        <v>696</v>
      </c>
      <c r="G689" s="178" t="s">
        <v>296</v>
      </c>
      <c r="H689" s="194"/>
      <c r="I689" s="225"/>
    </row>
    <row r="690" spans="2:9" ht="15">
      <c r="B690" s="182" t="s">
        <v>363</v>
      </c>
      <c r="C690" s="176" t="s">
        <v>2045</v>
      </c>
      <c r="D690" s="182">
        <f t="shared" si="10"/>
        <v>2014</v>
      </c>
      <c r="E690" s="176" t="s">
        <v>2086</v>
      </c>
      <c r="F690" s="184" t="s">
        <v>697</v>
      </c>
      <c r="G690" s="178" t="s">
        <v>297</v>
      </c>
      <c r="H690" s="194"/>
      <c r="I690" s="225"/>
    </row>
    <row r="691" spans="2:9" ht="15">
      <c r="B691" s="182" t="s">
        <v>363</v>
      </c>
      <c r="C691" s="176" t="s">
        <v>2045</v>
      </c>
      <c r="D691" s="182">
        <f t="shared" si="10"/>
        <v>2014</v>
      </c>
      <c r="E691" s="176" t="s">
        <v>2087</v>
      </c>
      <c r="F691" s="184" t="s">
        <v>698</v>
      </c>
      <c r="G691" s="178" t="s">
        <v>298</v>
      </c>
      <c r="H691" s="194"/>
      <c r="I691" s="225"/>
    </row>
    <row r="692" spans="2:9" ht="15">
      <c r="B692" s="182" t="s">
        <v>363</v>
      </c>
      <c r="C692" s="176" t="s">
        <v>2045</v>
      </c>
      <c r="D692" s="182">
        <f t="shared" si="10"/>
        <v>2014</v>
      </c>
      <c r="E692" s="176" t="s">
        <v>2088</v>
      </c>
      <c r="F692" s="184" t="s">
        <v>699</v>
      </c>
      <c r="G692" s="178" t="s">
        <v>299</v>
      </c>
      <c r="H692" s="194"/>
      <c r="I692" s="225"/>
    </row>
    <row r="693" spans="2:9" ht="15">
      <c r="B693" s="182" t="s">
        <v>363</v>
      </c>
      <c r="C693" s="176" t="s">
        <v>2045</v>
      </c>
      <c r="D693" s="182">
        <f t="shared" si="10"/>
        <v>2014</v>
      </c>
      <c r="E693" s="176" t="s">
        <v>2089</v>
      </c>
      <c r="F693" s="184" t="s">
        <v>700</v>
      </c>
      <c r="G693" s="178" t="s">
        <v>300</v>
      </c>
      <c r="H693" s="194"/>
      <c r="I693" s="225"/>
    </row>
    <row r="694" spans="2:9" ht="15">
      <c r="B694" s="182" t="s">
        <v>363</v>
      </c>
      <c r="C694" s="176" t="s">
        <v>2045</v>
      </c>
      <c r="D694" s="182">
        <f t="shared" si="10"/>
        <v>2014</v>
      </c>
      <c r="E694" s="176" t="s">
        <v>2090</v>
      </c>
      <c r="F694" s="184" t="s">
        <v>701</v>
      </c>
      <c r="G694" s="178" t="s">
        <v>301</v>
      </c>
      <c r="H694" s="194"/>
      <c r="I694" s="225"/>
    </row>
    <row r="695" spans="2:9" ht="15">
      <c r="B695" s="182" t="s">
        <v>363</v>
      </c>
      <c r="C695" s="176" t="s">
        <v>2045</v>
      </c>
      <c r="D695" s="182">
        <f t="shared" si="10"/>
        <v>2014</v>
      </c>
      <c r="E695" s="176" t="s">
        <v>2091</v>
      </c>
      <c r="F695" s="184" t="s">
        <v>702</v>
      </c>
      <c r="G695" s="178" t="s">
        <v>302</v>
      </c>
      <c r="H695" s="194"/>
      <c r="I695" s="225"/>
    </row>
    <row r="696" spans="2:9" ht="15">
      <c r="B696" s="182" t="s">
        <v>363</v>
      </c>
      <c r="C696" s="176" t="s">
        <v>2045</v>
      </c>
      <c r="D696" s="182">
        <f t="shared" si="10"/>
        <v>2014</v>
      </c>
      <c r="E696" s="176" t="s">
        <v>2092</v>
      </c>
      <c r="F696" s="184" t="s">
        <v>703</v>
      </c>
      <c r="G696" s="178" t="s">
        <v>303</v>
      </c>
      <c r="H696" s="194"/>
      <c r="I696" s="225"/>
    </row>
    <row r="697" spans="2:9" ht="15">
      <c r="B697" s="182" t="s">
        <v>363</v>
      </c>
      <c r="C697" s="176" t="s">
        <v>2045</v>
      </c>
      <c r="D697" s="182">
        <f t="shared" si="10"/>
        <v>2014</v>
      </c>
      <c r="E697" s="176" t="s">
        <v>2093</v>
      </c>
      <c r="F697" s="184" t="s">
        <v>704</v>
      </c>
      <c r="G697" s="178" t="s">
        <v>304</v>
      </c>
      <c r="H697" s="194"/>
      <c r="I697" s="225"/>
    </row>
    <row r="698" spans="2:9" ht="15">
      <c r="B698" s="182" t="s">
        <v>363</v>
      </c>
      <c r="C698" s="176" t="s">
        <v>2045</v>
      </c>
      <c r="D698" s="182">
        <f t="shared" si="10"/>
        <v>2014</v>
      </c>
      <c r="E698" s="176" t="s">
        <v>2094</v>
      </c>
      <c r="F698" s="184" t="s">
        <v>705</v>
      </c>
      <c r="G698" s="178" t="s">
        <v>305</v>
      </c>
      <c r="H698" s="194"/>
      <c r="I698" s="225"/>
    </row>
    <row r="699" spans="2:9" ht="15">
      <c r="B699" s="182" t="s">
        <v>363</v>
      </c>
      <c r="C699" s="176" t="s">
        <v>2045</v>
      </c>
      <c r="D699" s="182">
        <f t="shared" si="10"/>
        <v>2014</v>
      </c>
      <c r="E699" s="176" t="s">
        <v>2095</v>
      </c>
      <c r="F699" s="184" t="s">
        <v>706</v>
      </c>
      <c r="G699" s="178" t="s">
        <v>306</v>
      </c>
      <c r="H699" s="194"/>
      <c r="I699" s="225"/>
    </row>
    <row r="700" spans="2:9" ht="15">
      <c r="B700" s="182" t="s">
        <v>363</v>
      </c>
      <c r="C700" s="176" t="s">
        <v>363</v>
      </c>
      <c r="D700" s="182">
        <f t="shared" si="10"/>
        <v>2014</v>
      </c>
      <c r="E700" s="176" t="s">
        <v>2265</v>
      </c>
      <c r="F700" s="184" t="s">
        <v>363</v>
      </c>
      <c r="G700" s="178" t="s">
        <v>2264</v>
      </c>
      <c r="H700" s="194" t="str">
        <f>Responsáveis!X17</f>
        <v>www.ilhadeitamaraca.tur.br</v>
      </c>
      <c r="I700" s="182" t="s">
        <v>970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112" stopIfTrue="1">
      <formula>AND(#REF!&lt;&gt;"x",HK305&lt;&gt;AE305)</formula>
    </cfRule>
  </conditionalFormatting>
  <conditionalFormatting sqref="HB305:HJ334 HB232:IV304 HB335:IV347 HB379:IV390">
    <cfRule type="expression" priority="25" dxfId="112" stopIfTrue="1">
      <formula>AND(#REF!&lt;&gt;"x",HB232&lt;&gt;W232)</formula>
    </cfRule>
  </conditionalFormatting>
  <conditionalFormatting sqref="M379:EU390 L379:L380 K379:K390 K305:EZ334 K232:EU304 K335:EU347">
    <cfRule type="expression" priority="26" dxfId="112" stopIfTrue="1">
      <formula>AND(#REF!&lt;&gt;"x",K232&lt;&gt;U232)</formula>
    </cfRule>
  </conditionalFormatting>
  <conditionalFormatting sqref="B211:B219 B220:C225">
    <cfRule type="expression" priority="27" dxfId="112" stopIfTrue="1">
      <formula>AND(#REF!&lt;&gt;"x",B211&lt;&gt;M233)</formula>
    </cfRule>
  </conditionalFormatting>
  <conditionalFormatting sqref="B304:C304">
    <cfRule type="expression" priority="28" dxfId="112" stopIfTrue="1">
      <formula>AND(#REF!&lt;&gt;"x",B304&lt;&gt;M308)</formula>
    </cfRule>
  </conditionalFormatting>
  <conditionalFormatting sqref="B308:C314 E230 D231:D232 E233:E245 E248:E271 D246:D247">
    <cfRule type="expression" priority="29" dxfId="112" stopIfTrue="1">
      <formula>AND(#REF!&lt;&gt;"x",B230&lt;&gt;M232)</formula>
    </cfRule>
  </conditionalFormatting>
  <conditionalFormatting sqref="B306:C306 D229 D233:D244 D248:D270">
    <cfRule type="expression" priority="30" dxfId="112" stopIfTrue="1">
      <formula>AND(#REF!&lt;&gt;"x",B229&lt;&gt;M232)</formula>
    </cfRule>
  </conditionalFormatting>
  <conditionalFormatting sqref="B301:C302">
    <cfRule type="expression" priority="31" dxfId="112" stopIfTrue="1">
      <formula>AND(#REF!&lt;&gt;"x",B301&lt;&gt;M306)</formula>
    </cfRule>
  </conditionalFormatting>
  <conditionalFormatting sqref="B285:C286">
    <cfRule type="expression" priority="32" dxfId="112" stopIfTrue="1">
      <formula>AND(#REF!&lt;&gt;"x",B285&lt;&gt;M295)</formula>
    </cfRule>
  </conditionalFormatting>
  <conditionalFormatting sqref="B227:C234 B248:C250">
    <cfRule type="expression" priority="33" dxfId="112" stopIfTrue="1">
      <formula>AND(#REF!&lt;&gt;"x",B227&lt;&gt;M248)</formula>
    </cfRule>
  </conditionalFormatting>
  <conditionalFormatting sqref="B208">
    <cfRule type="expression" priority="35" dxfId="112" stopIfTrue="1">
      <formula>AND(#REF!&lt;&gt;"x",B208&lt;&gt;M232)</formula>
    </cfRule>
  </conditionalFormatting>
  <conditionalFormatting sqref="B252:C254 B236:C247">
    <cfRule type="expression" priority="36" dxfId="112" stopIfTrue="1">
      <formula>AND(#REF!&lt;&gt;"x",B236&lt;&gt;M256)</formula>
    </cfRule>
  </conditionalFormatting>
  <conditionalFormatting sqref="B272:C283">
    <cfRule type="expression" priority="38" dxfId="112" stopIfTrue="1">
      <formula>AND(#REF!&lt;&gt;"x",B272&lt;&gt;M283)</formula>
    </cfRule>
  </conditionalFormatting>
  <conditionalFormatting sqref="B269:C270">
    <cfRule type="expression" priority="39" dxfId="112" stopIfTrue="1">
      <formula>AND(#REF!&lt;&gt;"x",B269&lt;&gt;M281)</formula>
    </cfRule>
  </conditionalFormatting>
  <conditionalFormatting sqref="B296:C299">
    <cfRule type="expression" priority="40" dxfId="112" stopIfTrue="1">
      <formula>AND(#REF!&lt;&gt;"x",B296&lt;&gt;M302)</formula>
    </cfRule>
  </conditionalFormatting>
  <conditionalFormatting sqref="B290:C294">
    <cfRule type="expression" priority="41" dxfId="112" stopIfTrue="1">
      <formula>AND(#REF!&lt;&gt;"x",B290&lt;&gt;M297)</formula>
    </cfRule>
  </conditionalFormatting>
  <conditionalFormatting sqref="B256:C257">
    <cfRule type="expression" priority="42" dxfId="112" stopIfTrue="1">
      <formula>AND(#REF!&lt;&gt;"x",B256&lt;&gt;M275)</formula>
    </cfRule>
  </conditionalFormatting>
  <conditionalFormatting sqref="B259:C259">
    <cfRule type="expression" priority="43" dxfId="112" stopIfTrue="1">
      <formula>AND(#REF!&lt;&gt;"x",B259&lt;&gt;M277)</formula>
    </cfRule>
  </conditionalFormatting>
  <conditionalFormatting sqref="B264:C265">
    <cfRule type="expression" priority="44" dxfId="112" stopIfTrue="1">
      <formula>AND(#REF!&lt;&gt;"x",B264&lt;&gt;M279)</formula>
    </cfRule>
  </conditionalFormatting>
  <conditionalFormatting sqref="B262:C262">
    <cfRule type="expression" priority="45" dxfId="112" stopIfTrue="1">
      <formula>AND(#REF!&lt;&gt;"x",B262&lt;&gt;M278)</formula>
    </cfRule>
  </conditionalFormatting>
  <conditionalFormatting sqref="D273:D333 B316:C333 E232 E247 B334:D335">
    <cfRule type="expression" priority="46" dxfId="112" stopIfTrue="1">
      <formula>AND(#REF!&lt;&gt;"x",B232&lt;&gt;M233)</formula>
    </cfRule>
  </conditionalFormatting>
  <conditionalFormatting sqref="B209">
    <cfRule type="expression" priority="52" dxfId="112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112" stopIfTrue="1">
      <formula>AND(#REF!&lt;&gt;"x",J219&lt;&gt;#REF!)</formula>
    </cfRule>
  </conditionalFormatting>
  <conditionalFormatting sqref="B210">
    <cfRule type="expression" priority="58" dxfId="112" stopIfTrue="1">
      <formula>AND(#REF!&lt;&gt;"x",B210&lt;&gt;#REF!)</formula>
    </cfRule>
  </conditionalFormatting>
  <conditionalFormatting sqref="EV335:HA336 E246 E231 FA305:HA334">
    <cfRule type="expression" priority="63" dxfId="112" stopIfTrue="1">
      <formula>AND(#REF!&lt;&gt;"x",E231&lt;&gt;#REF!)</formula>
    </cfRule>
  </conditionalFormatting>
  <conditionalFormatting sqref="D245 D230">
    <cfRule type="expression" priority="67" dxfId="112" stopIfTrue="1">
      <formula>AND(#REF!&lt;&gt;"x",D230&lt;&gt;#REF!)</formula>
    </cfRule>
  </conditionalFormatting>
  <conditionalFormatting sqref="EV232:HA232 B336:D336">
    <cfRule type="expression" priority="69" dxfId="112" stopIfTrue="1">
      <formula>AND(#REF!&lt;&gt;"x",B232&lt;&gt;#REF!)</formula>
    </cfRule>
  </conditionalFormatting>
  <conditionalFormatting sqref="B226:C226">
    <cfRule type="expression" priority="76" dxfId="112" stopIfTrue="1">
      <formula>AND(#REF!&lt;&gt;"x",B226&lt;&gt;#REF!)</formula>
    </cfRule>
  </conditionalFormatting>
  <conditionalFormatting sqref="G597:H599 G540:G544 G505:G509 G512:G514 H9 G10:H33">
    <cfRule type="expression" priority="23" dxfId="113" stopIfTrue="1">
      <formula>OR(#REF!&gt;0,#REF!&lt;0)</formula>
    </cfRule>
  </conditionalFormatting>
  <conditionalFormatting sqref="E534:G536 C534:C544 G9:H9 H16 H23 H30">
    <cfRule type="expression" priority="22" dxfId="112" stopIfTrue="1">
      <formula>(#REF!&lt;&gt;0)</formula>
    </cfRule>
  </conditionalFormatting>
  <conditionalFormatting sqref="E537:G539">
    <cfRule type="expression" priority="21" dxfId="114" stopIfTrue="1">
      <formula>#REF!=2</formula>
    </cfRule>
  </conditionalFormatting>
  <conditionalFormatting sqref="I10 F232:I304 B337:D347 E305:I347 I260:I348 B379:H390 E274:E304">
    <cfRule type="expression" priority="19" dxfId="112" stopIfTrue="1">
      <formula>AND(#REF!&lt;&gt;"x",B10&lt;&gt;M10)</formula>
    </cfRule>
  </conditionalFormatting>
  <conditionalFormatting sqref="I12">
    <cfRule type="expression" priority="18" dxfId="112" stopIfTrue="1">
      <formula>AND(#REF!&lt;&gt;"x",I12&lt;&gt;T12)</formula>
    </cfRule>
  </conditionalFormatting>
  <conditionalFormatting sqref="I13">
    <cfRule type="expression" priority="17" dxfId="112" stopIfTrue="1">
      <formula>AND(#REF!&lt;&gt;"x",I13&lt;&gt;T13)</formula>
    </cfRule>
  </conditionalFormatting>
  <conditionalFormatting sqref="I16">
    <cfRule type="expression" priority="16" dxfId="112" stopIfTrue="1">
      <formula>AND(#REF!&lt;&gt;"x",I16&lt;&gt;T16)</formula>
    </cfRule>
  </conditionalFormatting>
  <conditionalFormatting sqref="I18">
    <cfRule type="expression" priority="15" dxfId="112" stopIfTrue="1">
      <formula>AND(#REF!&lt;&gt;"x",I18&lt;&gt;T18)</formula>
    </cfRule>
  </conditionalFormatting>
  <conditionalFormatting sqref="I19">
    <cfRule type="expression" priority="14" dxfId="112" stopIfTrue="1">
      <formula>AND(#REF!&lt;&gt;"x",I19&lt;&gt;T19)</formula>
    </cfRule>
  </conditionalFormatting>
  <conditionalFormatting sqref="I22">
    <cfRule type="expression" priority="13" dxfId="112" stopIfTrue="1">
      <formula>AND(#REF!&lt;&gt;"x",I22&lt;&gt;T22)</formula>
    </cfRule>
  </conditionalFormatting>
  <conditionalFormatting sqref="I24">
    <cfRule type="expression" priority="12" dxfId="112" stopIfTrue="1">
      <formula>AND(#REF!&lt;&gt;"x",I24&lt;&gt;T24)</formula>
    </cfRule>
  </conditionalFormatting>
  <conditionalFormatting sqref="I25">
    <cfRule type="expression" priority="11" dxfId="112" stopIfTrue="1">
      <formula>AND(#REF!&lt;&gt;"x",I25&lt;&gt;T25)</formula>
    </cfRule>
  </conditionalFormatting>
  <conditionalFormatting sqref="I28">
    <cfRule type="expression" priority="10" dxfId="112" stopIfTrue="1">
      <formula>AND(#REF!&lt;&gt;"x",I28&lt;&gt;T28)</formula>
    </cfRule>
  </conditionalFormatting>
  <conditionalFormatting sqref="I30">
    <cfRule type="expression" priority="9" dxfId="112" stopIfTrue="1">
      <formula>AND(#REF!&lt;&gt;"x",I30&lt;&gt;T30)</formula>
    </cfRule>
  </conditionalFormatting>
  <conditionalFormatting sqref="I31">
    <cfRule type="expression" priority="8" dxfId="112" stopIfTrue="1">
      <formula>AND(#REF!&lt;&gt;"x",I31&lt;&gt;T31)</formula>
    </cfRule>
  </conditionalFormatting>
  <conditionalFormatting sqref="I381:I402">
    <cfRule type="expression" priority="6" dxfId="112" stopIfTrue="1">
      <formula>AND(#REF!&lt;&gt;"x",I381&lt;&gt;T381)</formula>
    </cfRule>
  </conditionalFormatting>
  <conditionalFormatting sqref="K381:K423">
    <cfRule type="expression" priority="5" dxfId="112" stopIfTrue="1">
      <formula>AND(#REF!&lt;&gt;"x",K381&lt;&gt;S381)</formula>
    </cfRule>
  </conditionalFormatting>
  <conditionalFormatting sqref="K403">
    <cfRule type="expression" priority="4" dxfId="112" stopIfTrue="1">
      <formula>AND(#REF!&lt;&gt;"x",K403&lt;&gt;S403)</formula>
    </cfRule>
  </conditionalFormatting>
  <conditionalFormatting sqref="K403:K423">
    <cfRule type="expression" priority="3" dxfId="112" stopIfTrue="1">
      <formula>AND(#REF!&lt;&gt;"x",K403&lt;&gt;S403)</formula>
    </cfRule>
  </conditionalFormatting>
  <conditionalFormatting sqref="L424">
    <cfRule type="expression" priority="146" dxfId="112" stopIfTrue="1">
      <formula>AND(#REF!&lt;&gt;"x",L424&lt;&gt;T423)</formula>
    </cfRule>
  </conditionalFormatting>
  <conditionalFormatting sqref="K404:K424">
    <cfRule type="expression" priority="2" dxfId="112" stopIfTrue="1">
      <formula>AND(#REF!&lt;&gt;"x",K404&lt;&gt;S403)</formula>
    </cfRule>
  </conditionalFormatting>
  <conditionalFormatting sqref="I404:I423">
    <cfRule type="expression" priority="200" dxfId="112" stopIfTrue="1">
      <formula>AND(#REF!&lt;&gt;"x",I404&lt;&gt;T403)</formula>
    </cfRule>
  </conditionalFormatting>
  <conditionalFormatting sqref="I403">
    <cfRule type="expression" priority="1" dxfId="112" stopIfTrue="1">
      <formula>AND(#REF!&lt;&gt;"x",I403&lt;&gt;T403)</formula>
    </cfRule>
  </conditionalFormatting>
  <conditionalFormatting sqref="EV233:HA304 EV337:HA347 EV379:HA390">
    <cfRule type="expression" priority="275" dxfId="112" stopIfTrue="1">
      <formula>AND(#REF!&lt;&gt;"x",EV233&lt;&gt;A235)</formula>
    </cfRule>
  </conditionalFormatting>
  <conditionalFormatting sqref="G504">
    <cfRule type="expression" priority="291" dxfId="112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1">
      <selection activeCell="G29" sqref="G29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2154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2096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2155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  <c r="F7" s="236"/>
      <c r="G7" s="236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2152</v>
      </c>
      <c r="B9" s="10"/>
      <c r="C9" s="243" t="s">
        <v>2293</v>
      </c>
      <c r="D9" s="243"/>
      <c r="E9" s="243"/>
      <c r="F9" s="243"/>
      <c r="G9" s="243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2266</v>
      </c>
      <c r="G11" s="123" t="s">
        <v>365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2243</v>
      </c>
      <c r="D13" s="147" t="s">
        <v>295</v>
      </c>
      <c r="E13" s="150" t="s">
        <v>2160</v>
      </c>
      <c r="F13" s="151" t="str">
        <f>IF('Ordenadores de Despesas'!$C$13=0,"",'Ordenadores de Despesas'!$C$13)</f>
        <v>PAULO BATISTA ANDRADE</v>
      </c>
      <c r="G13" s="121">
        <v>16000</v>
      </c>
      <c r="H13" s="10"/>
      <c r="I13" s="10"/>
    </row>
    <row r="14" spans="1:9" ht="15.75">
      <c r="A14" s="152">
        <f aca="true" t="shared" si="0" ref="A14:A25">IF(G14=0,1,0)</f>
        <v>0</v>
      </c>
      <c r="C14" s="146" t="s">
        <v>2244</v>
      </c>
      <c r="D14" s="147" t="s">
        <v>296</v>
      </c>
      <c r="E14" s="150" t="s">
        <v>2160</v>
      </c>
      <c r="F14" s="154" t="str">
        <f>F13</f>
        <v>PAULO BATISTA ANDRADE</v>
      </c>
      <c r="G14" s="121">
        <v>16000</v>
      </c>
      <c r="H14" s="10"/>
      <c r="I14" s="10"/>
    </row>
    <row r="15" spans="1:9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4" t="str">
        <f aca="true" t="shared" si="1" ref="F15:F25">F14</f>
        <v>PAULO BATISTA ANDRADE</v>
      </c>
      <c r="G15" s="121">
        <v>16000</v>
      </c>
      <c r="H15" s="10"/>
      <c r="I15" s="10"/>
    </row>
    <row r="16" spans="1:9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4" t="str">
        <f t="shared" si="1"/>
        <v>PAULO BATISTA ANDRADE</v>
      </c>
      <c r="G16" s="121">
        <v>16000</v>
      </c>
      <c r="H16" s="10"/>
      <c r="I16" s="10"/>
    </row>
    <row r="17" spans="1:9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4" t="str">
        <f t="shared" si="1"/>
        <v>PAULO BATISTA ANDRADE</v>
      </c>
      <c r="G17" s="121">
        <v>16000</v>
      </c>
      <c r="H17" s="10"/>
      <c r="I17" s="10"/>
    </row>
    <row r="18" spans="1:9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4" t="str">
        <f t="shared" si="1"/>
        <v>PAULO BATISTA ANDRADE</v>
      </c>
      <c r="G18" s="121">
        <v>16000</v>
      </c>
      <c r="H18" s="10"/>
      <c r="I18" s="10"/>
    </row>
    <row r="19" spans="1:9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4" t="str">
        <f t="shared" si="1"/>
        <v>PAULO BATISTA ANDRADE</v>
      </c>
      <c r="G19" s="121">
        <v>16000</v>
      </c>
      <c r="H19" s="10"/>
      <c r="I19" s="10"/>
    </row>
    <row r="20" spans="1:9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4" t="str">
        <f t="shared" si="1"/>
        <v>PAULO BATISTA ANDRADE</v>
      </c>
      <c r="G20" s="121">
        <v>16000</v>
      </c>
      <c r="H20" s="10"/>
      <c r="I20" s="10"/>
    </row>
    <row r="21" spans="1:9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4" t="str">
        <f t="shared" si="1"/>
        <v>PAULO BATISTA ANDRADE</v>
      </c>
      <c r="G21" s="121">
        <v>16000</v>
      </c>
      <c r="H21" s="10"/>
      <c r="I21" s="10"/>
    </row>
    <row r="22" spans="1:9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4" t="str">
        <f t="shared" si="1"/>
        <v>PAULO BATISTA ANDRADE</v>
      </c>
      <c r="G22" s="121">
        <v>16000</v>
      </c>
      <c r="H22" s="10"/>
      <c r="I22" s="10"/>
    </row>
    <row r="23" spans="1:9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4" t="str">
        <f t="shared" si="1"/>
        <v>PAULO BATISTA ANDRADE</v>
      </c>
      <c r="G23" s="121">
        <v>16000</v>
      </c>
      <c r="H23" s="10"/>
      <c r="I23" s="10"/>
    </row>
    <row r="24" spans="1:9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4" t="str">
        <f t="shared" si="1"/>
        <v>PAULO BATISTA ANDRADE</v>
      </c>
      <c r="G24" s="121">
        <v>16000</v>
      </c>
      <c r="H24" s="10"/>
      <c r="I24" s="10"/>
    </row>
    <row r="25" spans="1:9" ht="15.75">
      <c r="A25" s="152">
        <f t="shared" si="0"/>
        <v>0</v>
      </c>
      <c r="C25" s="146" t="s">
        <v>2255</v>
      </c>
      <c r="D25" s="147" t="s">
        <v>2257</v>
      </c>
      <c r="E25" s="150" t="s">
        <v>2160</v>
      </c>
      <c r="F25" s="154" t="str">
        <f t="shared" si="1"/>
        <v>PAULO BATISTA ANDRADE</v>
      </c>
      <c r="G25" s="121">
        <v>16000</v>
      </c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2273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2243</v>
      </c>
      <c r="D29" s="147" t="s">
        <v>295</v>
      </c>
      <c r="E29" s="150" t="s">
        <v>2160</v>
      </c>
      <c r="F29" s="149"/>
      <c r="G29" s="121">
        <v>0</v>
      </c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2244</v>
      </c>
      <c r="D30" s="147" t="s">
        <v>296</v>
      </c>
      <c r="E30" s="150" t="s">
        <v>2160</v>
      </c>
      <c r="F30" s="149"/>
      <c r="G30" s="121">
        <v>0</v>
      </c>
      <c r="H30" s="10"/>
      <c r="I30" s="10"/>
    </row>
    <row r="31" spans="1:9" ht="15.75">
      <c r="A31" s="152">
        <f t="shared" si="2"/>
        <v>0</v>
      </c>
      <c r="C31" s="146" t="s">
        <v>2245</v>
      </c>
      <c r="D31" s="147" t="s">
        <v>297</v>
      </c>
      <c r="E31" s="150" t="s">
        <v>2160</v>
      </c>
      <c r="F31" s="149"/>
      <c r="G31" s="121">
        <v>0</v>
      </c>
      <c r="H31" s="10"/>
      <c r="I31" s="10"/>
    </row>
    <row r="32" spans="1:9" ht="15.75">
      <c r="A32" s="152">
        <f t="shared" si="2"/>
        <v>0</v>
      </c>
      <c r="C32" s="146" t="s">
        <v>2246</v>
      </c>
      <c r="D32" s="147" t="s">
        <v>298</v>
      </c>
      <c r="E32" s="150" t="s">
        <v>2160</v>
      </c>
      <c r="F32" s="149"/>
      <c r="G32" s="121">
        <v>0</v>
      </c>
      <c r="H32" s="10"/>
      <c r="I32" s="10"/>
    </row>
    <row r="33" spans="1:9" ht="15.75">
      <c r="A33" s="152">
        <f t="shared" si="2"/>
        <v>0</v>
      </c>
      <c r="C33" s="146" t="s">
        <v>2247</v>
      </c>
      <c r="D33" s="147" t="s">
        <v>299</v>
      </c>
      <c r="E33" s="150" t="s">
        <v>2160</v>
      </c>
      <c r="F33" s="149"/>
      <c r="G33" s="121">
        <v>0</v>
      </c>
      <c r="H33" s="10"/>
      <c r="I33" s="10"/>
    </row>
    <row r="34" spans="1:9" ht="15.75">
      <c r="A34" s="152">
        <f t="shared" si="2"/>
        <v>0</v>
      </c>
      <c r="C34" s="146" t="s">
        <v>2248</v>
      </c>
      <c r="D34" s="147" t="s">
        <v>300</v>
      </c>
      <c r="E34" s="150" t="s">
        <v>2160</v>
      </c>
      <c r="F34" s="149"/>
      <c r="G34" s="121">
        <v>0</v>
      </c>
      <c r="H34" s="10"/>
      <c r="I34" s="10"/>
    </row>
    <row r="35" spans="1:9" ht="15.75">
      <c r="A35" s="152">
        <f t="shared" si="2"/>
        <v>0</v>
      </c>
      <c r="C35" s="146" t="s">
        <v>2249</v>
      </c>
      <c r="D35" s="147" t="s">
        <v>301</v>
      </c>
      <c r="E35" s="150" t="s">
        <v>2160</v>
      </c>
      <c r="F35" s="149"/>
      <c r="G35" s="121">
        <v>0</v>
      </c>
      <c r="H35" s="10"/>
      <c r="I35" s="10"/>
    </row>
    <row r="36" spans="1:9" ht="15.75">
      <c r="A36" s="152">
        <f t="shared" si="2"/>
        <v>0</v>
      </c>
      <c r="C36" s="146" t="s">
        <v>2250</v>
      </c>
      <c r="D36" s="147" t="s">
        <v>302</v>
      </c>
      <c r="E36" s="150" t="s">
        <v>2160</v>
      </c>
      <c r="F36" s="149"/>
      <c r="G36" s="121">
        <v>0</v>
      </c>
      <c r="H36" s="10"/>
      <c r="I36" s="10"/>
    </row>
    <row r="37" spans="1:9" ht="15.75">
      <c r="A37" s="152">
        <f t="shared" si="2"/>
        <v>0</v>
      </c>
      <c r="C37" s="146" t="s">
        <v>2251</v>
      </c>
      <c r="D37" s="147" t="s">
        <v>303</v>
      </c>
      <c r="E37" s="150" t="s">
        <v>2160</v>
      </c>
      <c r="F37" s="149"/>
      <c r="G37" s="121">
        <v>0</v>
      </c>
      <c r="H37" s="10"/>
      <c r="I37" s="10"/>
    </row>
    <row r="38" spans="1:9" ht="15.75">
      <c r="A38" s="152">
        <f t="shared" si="2"/>
        <v>0</v>
      </c>
      <c r="C38" s="146" t="s">
        <v>2252</v>
      </c>
      <c r="D38" s="147" t="s">
        <v>304</v>
      </c>
      <c r="E38" s="150" t="s">
        <v>2160</v>
      </c>
      <c r="F38" s="149"/>
      <c r="G38" s="121">
        <v>0</v>
      </c>
      <c r="H38" s="10"/>
      <c r="I38" s="10"/>
    </row>
    <row r="39" spans="1:9" ht="15.75">
      <c r="A39" s="152">
        <f t="shared" si="2"/>
        <v>0</v>
      </c>
      <c r="C39" s="146" t="s">
        <v>2253</v>
      </c>
      <c r="D39" s="147" t="s">
        <v>305</v>
      </c>
      <c r="E39" s="150" t="s">
        <v>2160</v>
      </c>
      <c r="F39" s="149"/>
      <c r="G39" s="121">
        <v>0</v>
      </c>
      <c r="H39" s="10"/>
      <c r="I39" s="10"/>
    </row>
    <row r="40" spans="1:9" ht="15.75">
      <c r="A40" s="152">
        <f t="shared" si="2"/>
        <v>0</v>
      </c>
      <c r="C40" s="146" t="s">
        <v>2254</v>
      </c>
      <c r="D40" s="147" t="s">
        <v>306</v>
      </c>
      <c r="E40" s="150" t="s">
        <v>2160</v>
      </c>
      <c r="F40" s="149"/>
      <c r="G40" s="121">
        <v>0</v>
      </c>
      <c r="H40" s="10"/>
      <c r="I40" s="10"/>
    </row>
    <row r="41" spans="3:9" ht="15.75">
      <c r="C41" s="146" t="s">
        <v>2255</v>
      </c>
      <c r="D41" s="147" t="s">
        <v>2257</v>
      </c>
      <c r="E41" s="150" t="s">
        <v>2160</v>
      </c>
      <c r="F41" s="149"/>
      <c r="G41" s="121">
        <v>0</v>
      </c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F29:G41 G13:G25">
    <cfRule type="cellIs" priority="8" dxfId="115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tabSelected="1" zoomScalePageLayoutView="0" workbookViewId="0" topLeftCell="A1">
      <selection activeCell="B16" sqref="B16:N16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2" t="s">
        <v>685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2:15" ht="15.75">
      <c r="B4" s="232" t="s">
        <v>2158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6" spans="2:15" ht="22.5" customHeight="1">
      <c r="B6" s="42"/>
      <c r="C6" s="42"/>
      <c r="D6" s="42"/>
      <c r="E6" s="42"/>
      <c r="F6" s="43" t="s">
        <v>2157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2153</v>
      </c>
    </row>
    <row r="9" ht="16.5" thickBot="1">
      <c r="O9" s="9"/>
    </row>
    <row r="10" spans="2:15" ht="17.25" thickBot="1" thickTop="1">
      <c r="B10" s="228" t="s">
        <v>2275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9"/>
      <c r="O10" s="45" t="str">
        <f>IF(Responsáveis!$A$2=0,"INCOMPLETO","HOMOLOGADO")</f>
        <v>HOMOLOGADO</v>
      </c>
    </row>
    <row r="11" spans="2:15" ht="17.25" thickBot="1" thickTop="1">
      <c r="B11" s="228" t="s">
        <v>2276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9"/>
      <c r="O11" s="45" t="str">
        <f>IF('Ordenadores de Despesas'!$A$2=0,"INCOMPLETO","HOMOLOGADO")</f>
        <v>HOMOLOGADO</v>
      </c>
    </row>
    <row r="12" spans="2:15" ht="17.25" thickBot="1" thickTop="1">
      <c r="B12" s="228" t="s">
        <v>2285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9"/>
      <c r="O12" s="45" t="str">
        <f>IF('Receita Prev Despesa Fix'!A2=0,"INCOMPLETO","HOMOLOGADO")</f>
        <v>HOMOLOGADO</v>
      </c>
    </row>
    <row r="13" spans="2:15" ht="17.25" thickBot="1" thickTop="1">
      <c r="B13" s="228" t="s">
        <v>2277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9"/>
      <c r="O13" s="45" t="str">
        <f>IF('Receita Arrecadada'!$A$2=0,"INCOMPLETO","HOMOLOGADO")</f>
        <v>HOMOLOGADO</v>
      </c>
    </row>
    <row r="14" spans="2:15" ht="17.25" thickBot="1" thickTop="1">
      <c r="B14" s="228" t="s">
        <v>2286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9"/>
      <c r="O14" s="45" t="str">
        <f>IF('Despesa por Função'!$A$2=0,"INCOMPLETO","HOMOLOGADO")</f>
        <v>HOMOLOGADO</v>
      </c>
    </row>
    <row r="15" spans="2:15" ht="17.25" thickBot="1" thickTop="1">
      <c r="B15" s="228" t="s">
        <v>2287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9"/>
      <c r="O15" s="45" t="str">
        <f>IF(DTP!$A$2=0,"INCOMPLETO","HOMOLOGADO")</f>
        <v>HOMOLOGADO</v>
      </c>
    </row>
    <row r="16" spans="2:15" ht="17.25" thickBot="1" thickTop="1">
      <c r="B16" s="228" t="s">
        <v>2281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9"/>
      <c r="O16" s="45" t="str">
        <f>IF('Limite Educação'!$A$2=0,"INCOMPLETO","HOMOLOGADO")</f>
        <v>HOMOLOGADO</v>
      </c>
    </row>
    <row r="17" spans="2:15" ht="17.25" thickBot="1" thickTop="1">
      <c r="B17" s="228" t="s">
        <v>2282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9"/>
      <c r="O17" s="45" t="str">
        <f>IF('Pagamento Magistério'!$A$2=0,"INCOMPLETO","HOMOLOGADO")</f>
        <v>HOMOLOGADO</v>
      </c>
    </row>
    <row r="18" spans="2:15" ht="17.25" thickBot="1" thickTop="1">
      <c r="B18" s="228" t="s">
        <v>2283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9"/>
      <c r="O18" s="45" t="str">
        <f>IF('Saldo FUNDEB'!$A$2=0,"INCOMPLETO","HOMOLOGADO")</f>
        <v>HOMOLOGADO</v>
      </c>
    </row>
    <row r="19" spans="2:15" ht="17.25" thickBot="1" thickTop="1">
      <c r="B19" s="228" t="s">
        <v>2284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9"/>
      <c r="O19" s="45" t="str">
        <f>IF('Limite Saúde'!$A$2=0,"INCOMPLETO","HOMOLOGADO")</f>
        <v>HOMOLOGADO</v>
      </c>
    </row>
    <row r="20" spans="2:15" ht="17.25" thickBot="1" thickTop="1">
      <c r="B20" s="228" t="s">
        <v>2288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45" t="str">
        <f>IF('Informações Diversas'!$A$2=0,"INCOMPLETO","HOMOLOGADO")</f>
        <v>HOMOLOGADO</v>
      </c>
    </row>
    <row r="21" spans="2:15" ht="17.25" thickBot="1" thickTop="1">
      <c r="B21" s="228" t="s">
        <v>2289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9"/>
      <c r="O21" s="45" t="str">
        <f>IF(DCL!$A$2=0,"INCOMPLETO","HOMOLOGADO")</f>
        <v>HOMOLOGADO</v>
      </c>
    </row>
    <row r="22" spans="2:15" ht="17.25" thickBot="1" thickTop="1">
      <c r="B22" s="228" t="s">
        <v>2290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45" t="str">
        <f>IF('Repasse Câmara'!$A$2=0,"INCOMPLETO","HOMOLOGADO")</f>
        <v>HOMOLOGADO</v>
      </c>
    </row>
    <row r="23" spans="2:15" ht="17.25" thickBot="1" thickTop="1">
      <c r="B23" s="228" t="s">
        <v>2294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45" t="str">
        <f>IF('Subsídio Fixado - Ag. Político'!A2=0,"INCOMPLETO","HOMOLOGADO")</f>
        <v>HOMOLOGADO</v>
      </c>
    </row>
    <row r="24" spans="2:15" ht="17.25" thickBot="1" thickTop="1">
      <c r="B24" s="228" t="s">
        <v>2295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45" t="str">
        <f>IF('Ficha Financeira - Ag. Político'!$A$2=0,"INCOMPLETO","HOMOLOGADO")</f>
        <v>HOMOLOGADO</v>
      </c>
    </row>
    <row r="25" spans="2:15" ht="17.25" thickBot="1" thickTop="1">
      <c r="B25" s="228" t="str">
        <f>IF(SUMIF(Sumário!$C$8:$C$191,Sumário!$G$8,Sumário!$E$8:$E$191)=0,"","16. Contribuição dos Servidores para o RPPS")</f>
        <v>16. Contribuição dos Servidores para o RPPS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  <c r="O25" s="45" t="str">
        <f>IF(SUMIF(Sumário!$C$8:$C$191,Sumário!$G$8,Sumário!$E$8:$E$191)=0,"",IF('RPPS Servidores'!$A$2=0,"INCOMPLETO","HOMOLOGADO"))</f>
        <v>HOMOLOGADO</v>
      </c>
    </row>
    <row r="26" spans="2:15" ht="17.25" thickBot="1" thickTop="1">
      <c r="B26" s="228" t="str">
        <f>IF(SUMIF(Sumário!$C$8:$C$191,Sumário!$G$8,Sumário!$E$8:$E$191)=0,"","17. Contribuição Patronal para o RPPS")</f>
        <v>17. Contribuição Patronal para o RPPS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45" t="str">
        <f>IF(SUMIF(Sumário!$C$8:$C$191,Sumário!$G$8,Sumário!$E$8:$E$191)=0,"",IF('RPPS Patronal'!$A$2=0,"INCOMPLETO","HOMOLOGADO"))</f>
        <v>HOMOLOGADO</v>
      </c>
    </row>
    <row r="27" spans="2:15" ht="16.5" thickTop="1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1"/>
      <c r="O27" s="9"/>
    </row>
  </sheetData>
  <sheetProtection password="C61A" sheet="1" objects="1" scenarios="1"/>
  <mergeCells count="20">
    <mergeCell ref="B12:N12"/>
    <mergeCell ref="B25:N25"/>
    <mergeCell ref="B27:N27"/>
    <mergeCell ref="B3:O3"/>
    <mergeCell ref="B4:O4"/>
    <mergeCell ref="B10:N10"/>
    <mergeCell ref="B20:N20"/>
    <mergeCell ref="B13:N13"/>
    <mergeCell ref="B26:N26"/>
    <mergeCell ref="B16:N16"/>
    <mergeCell ref="B18:N18"/>
    <mergeCell ref="B19:N19"/>
    <mergeCell ref="B22:N22"/>
    <mergeCell ref="B24:N24"/>
    <mergeCell ref="B11:N11"/>
    <mergeCell ref="B14:N14"/>
    <mergeCell ref="B15:N15"/>
    <mergeCell ref="B17:N17"/>
    <mergeCell ref="B23:N23"/>
    <mergeCell ref="B21:N21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X17" sqref="X17:AL17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2154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2096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2155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6" t="str">
        <f>IF(BDValores!$D$4="","",IF(BDValores!$D$4="RECIFE","CIDADE DO RECIFE","MUNICÍPIO DE "&amp;UPPER(BDValores!D4)))</f>
        <v>MUNICÍPIO DE ITAMARACÁ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</row>
    <row r="8" s="6" customFormat="1" ht="12.75">
      <c r="B8" s="5"/>
    </row>
    <row r="9" spans="1:39" s="6" customFormat="1" ht="21" customHeight="1">
      <c r="A9" s="10" t="s">
        <v>2152</v>
      </c>
      <c r="B9" s="11"/>
      <c r="C9" s="233" t="s">
        <v>464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5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465</v>
      </c>
      <c r="E12" s="93"/>
      <c r="F12" s="96"/>
      <c r="H12" s="240" t="s">
        <v>2296</v>
      </c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</row>
    <row r="13" spans="1:24" ht="12.75">
      <c r="A13" s="96">
        <f>IF(OR(H13=0,H13="",H13=" "),1,0)</f>
        <v>0</v>
      </c>
      <c r="B13" s="94"/>
      <c r="C13" s="93"/>
      <c r="D13" s="94" t="s">
        <v>466</v>
      </c>
      <c r="E13" s="93"/>
      <c r="F13" s="96"/>
      <c r="H13" s="240" t="s">
        <v>2297</v>
      </c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</row>
    <row r="14" spans="1:13" ht="12.75">
      <c r="A14" s="96">
        <f>IF(OR(H14=0,H14="",H14=" "),1,0)</f>
        <v>0</v>
      </c>
      <c r="B14" s="94"/>
      <c r="C14" s="93"/>
      <c r="D14" s="94" t="s">
        <v>467</v>
      </c>
      <c r="E14" s="93"/>
      <c r="F14" s="96"/>
      <c r="H14" s="240">
        <v>8196015902</v>
      </c>
      <c r="I14" s="240"/>
      <c r="J14" s="240"/>
      <c r="K14" s="240"/>
      <c r="L14" s="240"/>
      <c r="M14" s="107" t="s">
        <v>345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7" t="s">
        <v>2159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X17" s="238" t="s">
        <v>2298</v>
      </c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112" stopIfTrue="1">
      <formula>$F37&lt;&gt;$I37</formula>
    </cfRule>
  </conditionalFormatting>
  <conditionalFormatting sqref="H14:L14 H12:X13">
    <cfRule type="cellIs" priority="8" dxfId="115" operator="equal" stopIfTrue="1">
      <formula>""</formula>
    </cfRule>
  </conditionalFormatting>
  <conditionalFormatting sqref="C11 B10:B24 C15:C19 D12:D14">
    <cfRule type="expression" priority="9" dxfId="113" stopIfTrue="1">
      <formula>OR(#REF!&gt;0,#REF!&lt;0)</formula>
    </cfRule>
  </conditionalFormatting>
  <conditionalFormatting sqref="C10">
    <cfRule type="expression" priority="15" dxfId="112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B1">
      <selection activeCell="G13" sqref="G13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2154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2096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2155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6" t="str">
        <f>IF(BDValores!$D$4="","",IF(BDValores!$D$4="RECIFE","CIDADE DO RECIFE","MUNICÍPIO DE "&amp;UPPER(BDValores!D4)))</f>
        <v>MUNICÍPIO DE ITAMARACÁ</v>
      </c>
      <c r="D7" s="236"/>
      <c r="E7" s="236"/>
      <c r="F7" s="236"/>
      <c r="G7" s="236"/>
      <c r="H7" s="236"/>
      <c r="I7" s="236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2152</v>
      </c>
      <c r="C9" s="241" t="str">
        <f>"Responsáveis (todos que assumiram o cargo de chefe do executivo no exercício "&amp;BDValores!D3&amp;")"</f>
        <v>Responsáveis (todos que assumiram o cargo de chefe do executivo no exercício 2014)</v>
      </c>
      <c r="D9" s="241"/>
      <c r="E9" s="241"/>
      <c r="F9" s="241"/>
      <c r="G9" s="241"/>
      <c r="H9" s="241"/>
      <c r="I9" s="241"/>
    </row>
    <row r="10" ht="15.75">
      <c r="A10" s="10"/>
    </row>
    <row r="11" spans="1:9" ht="15.75">
      <c r="A11" s="3">
        <f>SUM(A12:A16)</f>
        <v>0</v>
      </c>
      <c r="C11" s="100" t="s">
        <v>240</v>
      </c>
      <c r="D11" s="100" t="s">
        <v>267</v>
      </c>
      <c r="E11" s="100" t="s">
        <v>241</v>
      </c>
      <c r="F11" s="100" t="s">
        <v>370</v>
      </c>
      <c r="G11" s="100" t="s">
        <v>242</v>
      </c>
      <c r="H11" s="242" t="s">
        <v>368</v>
      </c>
      <c r="I11" s="242"/>
    </row>
    <row r="12" spans="3:9" ht="15.75">
      <c r="C12" s="102"/>
      <c r="D12" s="102"/>
      <c r="E12" s="102"/>
      <c r="F12" s="103" t="s">
        <v>369</v>
      </c>
      <c r="G12" s="102"/>
      <c r="H12" s="55" t="s">
        <v>366</v>
      </c>
      <c r="I12" s="101" t="s">
        <v>367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2299</v>
      </c>
      <c r="D13" s="57" t="s">
        <v>2160</v>
      </c>
      <c r="E13" s="59">
        <v>79357377468</v>
      </c>
      <c r="F13" s="60" t="s">
        <v>2300</v>
      </c>
      <c r="G13" s="61" t="s">
        <v>2301</v>
      </c>
      <c r="H13" s="106">
        <v>41640</v>
      </c>
      <c r="I13" s="106">
        <v>42004</v>
      </c>
    </row>
    <row r="14" spans="1:9" ht="15.75" customHeight="1">
      <c r="A14" s="98"/>
      <c r="C14" s="58"/>
      <c r="D14" s="57"/>
      <c r="E14" s="59"/>
      <c r="F14" s="60"/>
      <c r="G14" s="61"/>
      <c r="H14" s="106"/>
      <c r="I14" s="106"/>
    </row>
    <row r="15" spans="1:9" ht="15.75" customHeight="1">
      <c r="A15" s="98"/>
      <c r="C15" s="58"/>
      <c r="D15" s="57"/>
      <c r="E15" s="59"/>
      <c r="F15" s="60"/>
      <c r="G15" s="61"/>
      <c r="H15" s="106"/>
      <c r="I15" s="106"/>
    </row>
    <row r="16" spans="1:9" ht="15.75" customHeight="1">
      <c r="A16" s="98"/>
      <c r="C16" s="58"/>
      <c r="D16" s="57"/>
      <c r="E16" s="59"/>
      <c r="F16" s="60"/>
      <c r="G16" s="61"/>
      <c r="H16" s="106"/>
      <c r="I16" s="106"/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5" operator="equal" stopIfTrue="1">
      <formula>""</formula>
    </cfRule>
  </conditionalFormatting>
  <conditionalFormatting sqref="E13:E16">
    <cfRule type="cellIs" priority="4" dxfId="115" operator="equal" stopIfTrue="1">
      <formula>""</formula>
    </cfRule>
    <cfRule type="expression" priority="5" dxfId="116" stopIfTrue="1">
      <formula>#REF!="CPF Inválido"</formula>
    </cfRule>
  </conditionalFormatting>
  <conditionalFormatting sqref="C8:D8">
    <cfRule type="expression" priority="2" dxfId="113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zoomScalePageLayoutView="0" workbookViewId="0" topLeftCell="C1">
      <pane ySplit="11" topLeftCell="A195" activePane="bottomLeft" state="frozen"/>
      <selection pane="topLeft" activeCell="F17" sqref="F17"/>
      <selection pane="bottomLeft" activeCell="F18" sqref="F18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2154</v>
      </c>
      <c r="C1" s="5">
        <f>""</f>
      </c>
    </row>
    <row r="2" spans="1:5" ht="15.75">
      <c r="A2" s="3">
        <v>1</v>
      </c>
      <c r="C2" s="5">
        <f>""</f>
      </c>
      <c r="D2" s="12" t="s">
        <v>2096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2155</v>
      </c>
      <c r="C4" s="5">
        <f>""</f>
      </c>
      <c r="E4" s="13"/>
    </row>
    <row r="5" spans="1:5" ht="15.75">
      <c r="A5" s="3" t="str">
        <f>IF(A11&gt;0,"Incompleto","Concluído")</f>
        <v>Concluído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6" t="str">
        <f>IF(BDValores!$D$4="","",IF(BDValores!$D$4="RECIFE","CIDADE DO RECIFE","MUNICÍPIO DE "&amp;UPPER(BDValores!D4)))</f>
        <v>MUNICÍPIO DE ITAMARACÁ</v>
      </c>
      <c r="E7" s="236"/>
      <c r="F7" s="236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2152</v>
      </c>
      <c r="B9" s="11" t="s">
        <v>2151</v>
      </c>
      <c r="C9" s="5">
        <f>""</f>
      </c>
      <c r="D9" s="243" t="s">
        <v>52</v>
      </c>
      <c r="E9" s="243"/>
      <c r="F9" s="243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0</v>
      </c>
      <c r="B11" s="11"/>
      <c r="C11" s="5">
        <f>""</f>
      </c>
      <c r="D11" s="22" t="s">
        <v>372</v>
      </c>
      <c r="E11" s="22" t="s">
        <v>373</v>
      </c>
      <c r="F11" s="23" t="s">
        <v>350</v>
      </c>
    </row>
    <row r="12" spans="1:7" s="27" customFormat="1" ht="15.75">
      <c r="A12" s="10"/>
      <c r="B12" s="11" t="s">
        <v>361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374</v>
      </c>
      <c r="F13" s="29">
        <f>F14+F170-F226+F236+F239</f>
        <v>46802550.769999996</v>
      </c>
    </row>
    <row r="14" spans="1:6" ht="15.75">
      <c r="A14" s="10">
        <f aca="true" t="shared" si="0" ref="A14:A77">IF(F14&lt;&gt;"",0,1)</f>
        <v>0</v>
      </c>
      <c r="B14" s="11" t="s">
        <v>2097</v>
      </c>
      <c r="C14" s="5">
        <f>""</f>
      </c>
      <c r="D14" s="28" t="s">
        <v>375</v>
      </c>
      <c r="E14" s="28" t="s">
        <v>376</v>
      </c>
      <c r="F14" s="30">
        <f>SUM(F15,F29,F52,F63,F64,F65,F68,F142)</f>
        <v>52716208.779999994</v>
      </c>
    </row>
    <row r="15" spans="1:6" ht="15.75">
      <c r="A15" s="10">
        <f t="shared" si="0"/>
        <v>0</v>
      </c>
      <c r="B15" s="11" t="s">
        <v>2098</v>
      </c>
      <c r="C15" s="5">
        <f>""</f>
      </c>
      <c r="D15" s="31" t="s">
        <v>378</v>
      </c>
      <c r="E15" s="31" t="s">
        <v>379</v>
      </c>
      <c r="F15" s="32">
        <f>SUM(F16,F25,F28)</f>
        <v>3541313.46</v>
      </c>
    </row>
    <row r="16" spans="1:6" ht="15.75">
      <c r="A16" s="10">
        <f t="shared" si="0"/>
        <v>0</v>
      </c>
      <c r="B16" s="11" t="s">
        <v>2099</v>
      </c>
      <c r="C16" s="5">
        <f>""</f>
      </c>
      <c r="D16" s="31" t="s">
        <v>380</v>
      </c>
      <c r="E16" s="31" t="s">
        <v>381</v>
      </c>
      <c r="F16" s="32">
        <f>SUM(F17,F23)</f>
        <v>3422930.21</v>
      </c>
    </row>
    <row r="17" spans="1:6" ht="15.75">
      <c r="A17" s="10">
        <f t="shared" si="0"/>
        <v>0</v>
      </c>
      <c r="B17" s="11" t="s">
        <v>2100</v>
      </c>
      <c r="C17" s="5">
        <f>""</f>
      </c>
      <c r="D17" s="31" t="s">
        <v>382</v>
      </c>
      <c r="E17" s="31" t="s">
        <v>383</v>
      </c>
      <c r="F17" s="32">
        <f>SUM(F18:F19,F22)</f>
        <v>2543183.3</v>
      </c>
    </row>
    <row r="18" spans="1:7" ht="15.75">
      <c r="A18" s="10">
        <f t="shared" si="0"/>
        <v>0</v>
      </c>
      <c r="B18" s="11"/>
      <c r="C18" s="5">
        <f>""</f>
      </c>
      <c r="D18" s="31" t="s">
        <v>384</v>
      </c>
      <c r="E18" s="31" t="s">
        <v>385</v>
      </c>
      <c r="F18" s="2">
        <v>1469271.64</v>
      </c>
      <c r="G18" s="33"/>
    </row>
    <row r="19" spans="1:6" ht="15.75">
      <c r="A19" s="10">
        <f t="shared" si="0"/>
        <v>0</v>
      </c>
      <c r="B19" s="11" t="s">
        <v>2101</v>
      </c>
      <c r="C19" s="5">
        <f>""</f>
      </c>
      <c r="D19" s="31" t="s">
        <v>386</v>
      </c>
      <c r="E19" s="31" t="s">
        <v>387</v>
      </c>
      <c r="F19" s="32">
        <f>SUM(F20:F21)</f>
        <v>664535.64</v>
      </c>
    </row>
    <row r="20" spans="1:6" ht="15.75">
      <c r="A20" s="10">
        <f t="shared" si="0"/>
        <v>0</v>
      </c>
      <c r="B20" s="11"/>
      <c r="C20" s="5">
        <f>""</f>
      </c>
      <c r="D20" s="31" t="s">
        <v>388</v>
      </c>
      <c r="E20" s="31" t="s">
        <v>389</v>
      </c>
      <c r="F20" s="2">
        <v>664535.64</v>
      </c>
    </row>
    <row r="21" spans="1:6" ht="15.75">
      <c r="A21" s="10">
        <f t="shared" si="0"/>
        <v>0</v>
      </c>
      <c r="B21" s="11"/>
      <c r="C21" s="5">
        <f>""</f>
      </c>
      <c r="D21" s="31" t="s">
        <v>390</v>
      </c>
      <c r="E21" s="31" t="s">
        <v>391</v>
      </c>
      <c r="F21" s="2">
        <v>0</v>
      </c>
    </row>
    <row r="22" spans="1:6" ht="15.75">
      <c r="A22" s="10">
        <f t="shared" si="0"/>
        <v>0</v>
      </c>
      <c r="B22" s="11"/>
      <c r="C22" s="5">
        <f>""</f>
      </c>
      <c r="D22" s="31" t="s">
        <v>392</v>
      </c>
      <c r="E22" s="31" t="s">
        <v>393</v>
      </c>
      <c r="F22" s="2">
        <v>409376.02</v>
      </c>
    </row>
    <row r="23" spans="1:6" ht="15.75">
      <c r="A23" s="10">
        <f t="shared" si="0"/>
        <v>0</v>
      </c>
      <c r="B23" s="11" t="s">
        <v>1020</v>
      </c>
      <c r="C23" s="5">
        <f>""</f>
      </c>
      <c r="D23" s="31" t="s">
        <v>394</v>
      </c>
      <c r="E23" s="31" t="s">
        <v>395</v>
      </c>
      <c r="F23" s="32">
        <f>F24</f>
        <v>879746.91</v>
      </c>
    </row>
    <row r="24" spans="1:6" ht="15.75">
      <c r="A24" s="10">
        <f t="shared" si="0"/>
        <v>0</v>
      </c>
      <c r="B24" s="11"/>
      <c r="C24" s="5">
        <f>""</f>
      </c>
      <c r="D24" s="31" t="s">
        <v>396</v>
      </c>
      <c r="E24" s="31" t="s">
        <v>397</v>
      </c>
      <c r="F24" s="2">
        <v>879746.91</v>
      </c>
    </row>
    <row r="25" spans="1:6" ht="15.75">
      <c r="A25" s="10">
        <f t="shared" si="0"/>
        <v>0</v>
      </c>
      <c r="B25" s="11" t="s">
        <v>2102</v>
      </c>
      <c r="C25" s="5">
        <f>""</f>
      </c>
      <c r="D25" s="31" t="s">
        <v>398</v>
      </c>
      <c r="E25" s="31" t="s">
        <v>399</v>
      </c>
      <c r="F25" s="32">
        <f>SUM(F26:F27)</f>
        <v>118383.25</v>
      </c>
    </row>
    <row r="26" spans="1:6" ht="15.75">
      <c r="A26" s="10">
        <f t="shared" si="0"/>
        <v>0</v>
      </c>
      <c r="B26" s="11"/>
      <c r="C26" s="5">
        <f>""</f>
      </c>
      <c r="D26" s="31" t="s">
        <v>400</v>
      </c>
      <c r="E26" s="31" t="s">
        <v>401</v>
      </c>
      <c r="F26" s="2">
        <v>118383.25</v>
      </c>
    </row>
    <row r="27" spans="1:6" ht="15.75">
      <c r="A27" s="10">
        <f t="shared" si="0"/>
        <v>0</v>
      </c>
      <c r="B27" s="11"/>
      <c r="C27" s="5">
        <f>""</f>
      </c>
      <c r="D27" s="31" t="s">
        <v>402</v>
      </c>
      <c r="E27" s="31" t="s">
        <v>403</v>
      </c>
      <c r="F27" s="2">
        <v>0</v>
      </c>
    </row>
    <row r="28" spans="1:6" ht="15.75">
      <c r="A28" s="10">
        <f t="shared" si="0"/>
        <v>0</v>
      </c>
      <c r="B28" s="11"/>
      <c r="C28" s="5">
        <f>""</f>
      </c>
      <c r="D28" s="31" t="s">
        <v>404</v>
      </c>
      <c r="E28" s="31" t="s">
        <v>405</v>
      </c>
      <c r="F28" s="2">
        <v>0</v>
      </c>
    </row>
    <row r="29" spans="1:6" ht="15.75">
      <c r="A29" s="10">
        <f t="shared" si="0"/>
        <v>0</v>
      </c>
      <c r="B29" s="11" t="s">
        <v>2103</v>
      </c>
      <c r="C29" s="5">
        <f>""</f>
      </c>
      <c r="D29" s="31" t="s">
        <v>406</v>
      </c>
      <c r="E29" s="31" t="s">
        <v>407</v>
      </c>
      <c r="F29" s="32">
        <f>SUM(F30,F49)</f>
        <v>2085754.2999999998</v>
      </c>
    </row>
    <row r="30" spans="1:6" ht="15.75">
      <c r="A30" s="10">
        <f t="shared" si="0"/>
        <v>0</v>
      </c>
      <c r="B30" s="11" t="s">
        <v>2104</v>
      </c>
      <c r="C30" s="5">
        <f>""</f>
      </c>
      <c r="D30" s="31" t="s">
        <v>408</v>
      </c>
      <c r="E30" s="31" t="s">
        <v>409</v>
      </c>
      <c r="F30" s="32">
        <f>SUM(F31,F48)</f>
        <v>1189236.71</v>
      </c>
    </row>
    <row r="31" spans="1:6" ht="15.75">
      <c r="A31" s="10">
        <f t="shared" si="0"/>
        <v>0</v>
      </c>
      <c r="B31" s="11" t="s">
        <v>2105</v>
      </c>
      <c r="C31" s="5">
        <f>""</f>
      </c>
      <c r="D31" s="31" t="s">
        <v>676</v>
      </c>
      <c r="E31" s="31" t="s">
        <v>279</v>
      </c>
      <c r="F31" s="32">
        <f>SUM(F32:F47)</f>
        <v>1189236.71</v>
      </c>
    </row>
    <row r="32" spans="1:6" ht="15.75">
      <c r="A32" s="10">
        <f t="shared" si="0"/>
        <v>0</v>
      </c>
      <c r="B32" s="11"/>
      <c r="C32" s="5">
        <f>""</f>
      </c>
      <c r="D32" s="31" t="s">
        <v>677</v>
      </c>
      <c r="E32" s="31" t="s">
        <v>280</v>
      </c>
      <c r="F32" s="2">
        <v>1189236.71</v>
      </c>
    </row>
    <row r="33" spans="1:6" ht="15.75">
      <c r="A33" s="10">
        <f t="shared" si="0"/>
        <v>0</v>
      </c>
      <c r="B33" s="11"/>
      <c r="C33" s="5">
        <f>""</f>
      </c>
      <c r="D33" s="31" t="s">
        <v>678</v>
      </c>
      <c r="E33" s="31" t="s">
        <v>281</v>
      </c>
      <c r="F33" s="2">
        <v>0</v>
      </c>
    </row>
    <row r="34" spans="1:6" ht="15.75">
      <c r="A34" s="10">
        <f t="shared" si="0"/>
        <v>0</v>
      </c>
      <c r="B34" s="11"/>
      <c r="C34" s="5">
        <f>""</f>
      </c>
      <c r="D34" s="31" t="s">
        <v>679</v>
      </c>
      <c r="E34" s="31" t="s">
        <v>282</v>
      </c>
      <c r="F34" s="2">
        <v>0</v>
      </c>
    </row>
    <row r="35" spans="1:6" ht="15.75">
      <c r="A35" s="10">
        <f t="shared" si="0"/>
        <v>0</v>
      </c>
      <c r="B35" s="11"/>
      <c r="C35" s="5">
        <f>""</f>
      </c>
      <c r="D35" s="31" t="s">
        <v>680</v>
      </c>
      <c r="E35" s="31" t="s">
        <v>283</v>
      </c>
      <c r="F35" s="2">
        <v>0</v>
      </c>
    </row>
    <row r="36" spans="1:6" ht="15.75">
      <c r="A36" s="10">
        <f t="shared" si="0"/>
        <v>0</v>
      </c>
      <c r="B36" s="11"/>
      <c r="C36" s="5">
        <f>""</f>
      </c>
      <c r="D36" s="31" t="s">
        <v>681</v>
      </c>
      <c r="E36" s="31" t="s">
        <v>284</v>
      </c>
      <c r="F36" s="2">
        <v>0</v>
      </c>
    </row>
    <row r="37" spans="1:6" ht="15.75">
      <c r="A37" s="10">
        <f t="shared" si="0"/>
        <v>0</v>
      </c>
      <c r="B37" s="11"/>
      <c r="C37" s="5">
        <f>""</f>
      </c>
      <c r="D37" s="31" t="s">
        <v>682</v>
      </c>
      <c r="E37" s="31" t="s">
        <v>285</v>
      </c>
      <c r="F37" s="2">
        <v>0</v>
      </c>
    </row>
    <row r="38" spans="1:6" ht="15.75">
      <c r="A38" s="10">
        <f t="shared" si="0"/>
        <v>0</v>
      </c>
      <c r="B38" s="11"/>
      <c r="C38" s="5">
        <f>""</f>
      </c>
      <c r="D38" s="31" t="s">
        <v>713</v>
      </c>
      <c r="E38" s="31" t="s">
        <v>286</v>
      </c>
      <c r="F38" s="2">
        <v>0</v>
      </c>
    </row>
    <row r="39" spans="1:6" ht="15.75">
      <c r="A39" s="10">
        <f t="shared" si="0"/>
        <v>0</v>
      </c>
      <c r="B39" s="11"/>
      <c r="C39" s="5">
        <f>""</f>
      </c>
      <c r="D39" s="31" t="s">
        <v>683</v>
      </c>
      <c r="E39" s="31" t="s">
        <v>287</v>
      </c>
      <c r="F39" s="2">
        <v>0</v>
      </c>
    </row>
    <row r="40" spans="1:6" ht="15.75">
      <c r="A40" s="10">
        <f t="shared" si="0"/>
        <v>0</v>
      </c>
      <c r="B40" s="11"/>
      <c r="C40" s="5">
        <f>""</f>
      </c>
      <c r="D40" s="31" t="s">
        <v>684</v>
      </c>
      <c r="E40" s="31" t="s">
        <v>288</v>
      </c>
      <c r="F40" s="2">
        <v>0</v>
      </c>
    </row>
    <row r="41" spans="1:6" ht="15.75">
      <c r="A41" s="10">
        <f t="shared" si="0"/>
        <v>0</v>
      </c>
      <c r="B41" s="11"/>
      <c r="C41" s="5">
        <f>""</f>
      </c>
      <c r="D41" s="31" t="s">
        <v>275</v>
      </c>
      <c r="E41" s="31" t="s">
        <v>289</v>
      </c>
      <c r="F41" s="2">
        <v>0</v>
      </c>
    </row>
    <row r="42" spans="1:6" ht="15.75">
      <c r="A42" s="10">
        <f t="shared" si="0"/>
        <v>0</v>
      </c>
      <c r="B42" s="11"/>
      <c r="C42" s="5">
        <f>""</f>
      </c>
      <c r="D42" s="31" t="s">
        <v>712</v>
      </c>
      <c r="E42" s="31" t="s">
        <v>290</v>
      </c>
      <c r="F42" s="2">
        <v>0</v>
      </c>
    </row>
    <row r="43" spans="1:6" ht="15.75">
      <c r="A43" s="10">
        <f t="shared" si="0"/>
        <v>0</v>
      </c>
      <c r="B43" s="11"/>
      <c r="C43" s="5">
        <f>""</f>
      </c>
      <c r="D43" s="31" t="s">
        <v>276</v>
      </c>
      <c r="E43" s="31" t="s">
        <v>707</v>
      </c>
      <c r="F43" s="2">
        <v>0</v>
      </c>
    </row>
    <row r="44" spans="1:6" ht="15.75">
      <c r="A44" s="10">
        <f t="shared" si="0"/>
        <v>0</v>
      </c>
      <c r="B44" s="11"/>
      <c r="C44" s="5">
        <f>""</f>
      </c>
      <c r="D44" s="31" t="s">
        <v>277</v>
      </c>
      <c r="E44" s="31" t="s">
        <v>708</v>
      </c>
      <c r="F44" s="2">
        <v>0</v>
      </c>
    </row>
    <row r="45" spans="1:6" ht="15.75">
      <c r="A45" s="10">
        <f t="shared" si="0"/>
        <v>0</v>
      </c>
      <c r="B45" s="11"/>
      <c r="C45" s="5">
        <f>""</f>
      </c>
      <c r="D45" s="31" t="s">
        <v>711</v>
      </c>
      <c r="E45" s="31" t="s">
        <v>709</v>
      </c>
      <c r="F45" s="2">
        <v>0</v>
      </c>
    </row>
    <row r="46" spans="1:6" ht="15.75">
      <c r="A46" s="10">
        <f t="shared" si="0"/>
        <v>0</v>
      </c>
      <c r="B46" s="11"/>
      <c r="C46" s="5">
        <f>""</f>
      </c>
      <c r="D46" s="31" t="s">
        <v>1043</v>
      </c>
      <c r="E46" s="31" t="s">
        <v>1044</v>
      </c>
      <c r="F46" s="2">
        <v>0</v>
      </c>
    </row>
    <row r="47" spans="1:6" ht="15.75">
      <c r="A47" s="10">
        <f t="shared" si="0"/>
        <v>0</v>
      </c>
      <c r="B47" s="11"/>
      <c r="C47" s="5">
        <f>""</f>
      </c>
      <c r="D47" s="31" t="s">
        <v>1046</v>
      </c>
      <c r="E47" s="31" t="s">
        <v>1047</v>
      </c>
      <c r="F47" s="2">
        <v>0</v>
      </c>
    </row>
    <row r="48" spans="1:6" ht="15.75">
      <c r="A48" s="10">
        <f t="shared" si="0"/>
        <v>0</v>
      </c>
      <c r="B48" s="11"/>
      <c r="C48" s="5">
        <f>""</f>
      </c>
      <c r="D48" s="31" t="s">
        <v>278</v>
      </c>
      <c r="E48" s="31" t="s">
        <v>710</v>
      </c>
      <c r="F48" s="2">
        <v>0</v>
      </c>
    </row>
    <row r="49" spans="1:6" ht="15.75">
      <c r="A49" s="10">
        <f t="shared" si="0"/>
        <v>0</v>
      </c>
      <c r="B49" s="11" t="s">
        <v>2106</v>
      </c>
      <c r="C49" s="5">
        <f>""</f>
      </c>
      <c r="D49" s="31" t="s">
        <v>410</v>
      </c>
      <c r="E49" s="31" t="s">
        <v>411</v>
      </c>
      <c r="F49" s="32">
        <f>SUM(F50:F51)</f>
        <v>896517.59</v>
      </c>
    </row>
    <row r="50" spans="1:6" ht="15.75">
      <c r="A50" s="10">
        <f t="shared" si="0"/>
        <v>0</v>
      </c>
      <c r="B50" s="11"/>
      <c r="C50" s="5">
        <f>""</f>
      </c>
      <c r="D50" s="31" t="s">
        <v>344</v>
      </c>
      <c r="E50" s="31" t="s">
        <v>268</v>
      </c>
      <c r="F50" s="2">
        <v>896517.59</v>
      </c>
    </row>
    <row r="51" spans="1:6" ht="15.75">
      <c r="A51" s="10">
        <f t="shared" si="0"/>
        <v>0</v>
      </c>
      <c r="B51" s="11"/>
      <c r="C51" s="5">
        <f>""</f>
      </c>
      <c r="D51" s="31" t="s">
        <v>726</v>
      </c>
      <c r="E51" s="31" t="s">
        <v>727</v>
      </c>
      <c r="F51" s="2">
        <v>0</v>
      </c>
    </row>
    <row r="52" spans="1:6" ht="15.75">
      <c r="A52" s="10">
        <f t="shared" si="0"/>
        <v>0</v>
      </c>
      <c r="B52" s="11" t="s">
        <v>2107</v>
      </c>
      <c r="C52" s="5">
        <f>""</f>
      </c>
      <c r="D52" s="31" t="s">
        <v>412</v>
      </c>
      <c r="E52" s="31" t="s">
        <v>413</v>
      </c>
      <c r="F52" s="32">
        <f>SUM(F53:F54,F60:F62)</f>
        <v>371102.96</v>
      </c>
    </row>
    <row r="53" spans="1:6" ht="15.75">
      <c r="A53" s="10">
        <f t="shared" si="0"/>
        <v>0</v>
      </c>
      <c r="B53" s="11"/>
      <c r="C53" s="5">
        <f>""</f>
      </c>
      <c r="D53" s="31" t="s">
        <v>414</v>
      </c>
      <c r="E53" s="31" t="s">
        <v>415</v>
      </c>
      <c r="F53" s="2">
        <v>0</v>
      </c>
    </row>
    <row r="54" spans="1:6" ht="15.75">
      <c r="A54" s="10">
        <f t="shared" si="0"/>
        <v>0</v>
      </c>
      <c r="B54" s="11" t="s">
        <v>2108</v>
      </c>
      <c r="C54" s="5">
        <f>""</f>
      </c>
      <c r="D54" s="31" t="s">
        <v>416</v>
      </c>
      <c r="E54" s="31" t="s">
        <v>417</v>
      </c>
      <c r="F54" s="32">
        <f>SUM(F55:F59)</f>
        <v>371102.96</v>
      </c>
    </row>
    <row r="55" spans="1:6" ht="15.75">
      <c r="A55" s="10">
        <f t="shared" si="0"/>
        <v>0</v>
      </c>
      <c r="B55" s="11"/>
      <c r="C55" s="5">
        <f>""</f>
      </c>
      <c r="D55" s="31" t="s">
        <v>343</v>
      </c>
      <c r="E55" s="31" t="s">
        <v>362</v>
      </c>
      <c r="F55" s="2">
        <v>0</v>
      </c>
    </row>
    <row r="56" spans="1:6" ht="15.75">
      <c r="A56" s="10">
        <f t="shared" si="0"/>
        <v>0</v>
      </c>
      <c r="B56" s="11"/>
      <c r="C56" s="5">
        <f>""</f>
      </c>
      <c r="D56" s="31" t="s">
        <v>308</v>
      </c>
      <c r="E56" s="31" t="s">
        <v>269</v>
      </c>
      <c r="F56" s="2">
        <v>0</v>
      </c>
    </row>
    <row r="57" spans="1:6" ht="47.25">
      <c r="A57" s="10">
        <f t="shared" si="0"/>
        <v>0</v>
      </c>
      <c r="B57" s="11"/>
      <c r="C57" s="5">
        <f>""</f>
      </c>
      <c r="D57" s="31" t="s">
        <v>309</v>
      </c>
      <c r="E57" s="217" t="s">
        <v>342</v>
      </c>
      <c r="F57" s="2">
        <v>0</v>
      </c>
    </row>
    <row r="58" spans="1:6" ht="15.75">
      <c r="A58" s="10">
        <f t="shared" si="0"/>
        <v>0</v>
      </c>
      <c r="B58" s="11"/>
      <c r="C58" s="5">
        <f>""</f>
      </c>
      <c r="D58" s="31" t="s">
        <v>310</v>
      </c>
      <c r="E58" s="31" t="s">
        <v>718</v>
      </c>
      <c r="F58" s="2">
        <v>0</v>
      </c>
    </row>
    <row r="59" spans="1:6" ht="15.75">
      <c r="A59" s="10">
        <f t="shared" si="0"/>
        <v>0</v>
      </c>
      <c r="B59" s="11"/>
      <c r="C59" s="5">
        <f>""</f>
      </c>
      <c r="D59" s="31" t="s">
        <v>311</v>
      </c>
      <c r="E59" s="31" t="s">
        <v>719</v>
      </c>
      <c r="F59" s="2">
        <v>371102.96</v>
      </c>
    </row>
    <row r="60" spans="1:6" ht="15.75">
      <c r="A60" s="10">
        <f t="shared" si="0"/>
        <v>0</v>
      </c>
      <c r="B60" s="11"/>
      <c r="C60" s="5">
        <f>""</f>
      </c>
      <c r="D60" s="31" t="s">
        <v>418</v>
      </c>
      <c r="E60" s="31" t="s">
        <v>419</v>
      </c>
      <c r="F60" s="2">
        <v>0</v>
      </c>
    </row>
    <row r="61" spans="1:6" ht="15.75">
      <c r="A61" s="10">
        <f t="shared" si="0"/>
        <v>0</v>
      </c>
      <c r="B61" s="11"/>
      <c r="C61" s="5">
        <f>""</f>
      </c>
      <c r="D61" s="31" t="s">
        <v>420</v>
      </c>
      <c r="E61" s="31" t="s">
        <v>421</v>
      </c>
      <c r="F61" s="2">
        <v>0</v>
      </c>
    </row>
    <row r="62" spans="1:6" ht="15.75">
      <c r="A62" s="10">
        <f t="shared" si="0"/>
        <v>0</v>
      </c>
      <c r="B62" s="11"/>
      <c r="C62" s="5">
        <f>""</f>
      </c>
      <c r="D62" s="31" t="s">
        <v>422</v>
      </c>
      <c r="E62" s="31" t="s">
        <v>423</v>
      </c>
      <c r="F62" s="2">
        <v>0</v>
      </c>
    </row>
    <row r="63" spans="1:6" ht="15.75">
      <c r="A63" s="10">
        <f t="shared" si="0"/>
        <v>0</v>
      </c>
      <c r="B63" s="11"/>
      <c r="C63" s="5">
        <f>""</f>
      </c>
      <c r="D63" s="31" t="s">
        <v>424</v>
      </c>
      <c r="E63" s="31" t="s">
        <v>425</v>
      </c>
      <c r="F63" s="2">
        <v>0</v>
      </c>
    </row>
    <row r="64" spans="1:6" ht="15.75">
      <c r="A64" s="10">
        <f t="shared" si="0"/>
        <v>0</v>
      </c>
      <c r="B64" s="11"/>
      <c r="C64" s="5">
        <f>""</f>
      </c>
      <c r="D64" s="31" t="s">
        <v>426</v>
      </c>
      <c r="E64" s="31" t="s">
        <v>427</v>
      </c>
      <c r="F64" s="2">
        <v>0</v>
      </c>
    </row>
    <row r="65" spans="1:6" ht="15.75">
      <c r="A65" s="10">
        <f t="shared" si="0"/>
        <v>0</v>
      </c>
      <c r="B65" s="11" t="s">
        <v>2109</v>
      </c>
      <c r="C65" s="5">
        <f>""</f>
      </c>
      <c r="D65" s="31" t="s">
        <v>428</v>
      </c>
      <c r="E65" s="31" t="s">
        <v>429</v>
      </c>
      <c r="F65" s="32">
        <f>SUM(F66:F67)</f>
        <v>0</v>
      </c>
    </row>
    <row r="66" spans="1:6" ht="15.75">
      <c r="A66" s="10">
        <f t="shared" si="0"/>
        <v>0</v>
      </c>
      <c r="B66" s="11"/>
      <c r="C66" s="5">
        <f>""</f>
      </c>
      <c r="D66" s="31" t="s">
        <v>312</v>
      </c>
      <c r="E66" s="31" t="s">
        <v>670</v>
      </c>
      <c r="F66" s="2">
        <v>0</v>
      </c>
    </row>
    <row r="67" spans="1:6" ht="15.75">
      <c r="A67" s="10">
        <f t="shared" si="0"/>
        <v>0</v>
      </c>
      <c r="B67" s="11"/>
      <c r="C67" s="5">
        <f>""</f>
      </c>
      <c r="D67" s="31" t="s">
        <v>313</v>
      </c>
      <c r="E67" s="31" t="s">
        <v>671</v>
      </c>
      <c r="F67" s="2">
        <v>0</v>
      </c>
    </row>
    <row r="68" spans="1:6" ht="15.75">
      <c r="A68" s="10">
        <f t="shared" si="0"/>
        <v>0</v>
      </c>
      <c r="B68" s="11" t="s">
        <v>2110</v>
      </c>
      <c r="C68" s="5">
        <f>""</f>
      </c>
      <c r="D68" s="31" t="s">
        <v>430</v>
      </c>
      <c r="E68" s="31" t="s">
        <v>431</v>
      </c>
      <c r="F68" s="32">
        <f>SUM(F69,F116:F119,F137)</f>
        <v>46238454.05</v>
      </c>
    </row>
    <row r="69" spans="1:6" ht="15.75">
      <c r="A69" s="10">
        <f t="shared" si="0"/>
        <v>0</v>
      </c>
      <c r="B69" s="11" t="s">
        <v>2111</v>
      </c>
      <c r="C69" s="5">
        <f>""</f>
      </c>
      <c r="D69" s="31" t="s">
        <v>432</v>
      </c>
      <c r="E69" s="31" t="s">
        <v>433</v>
      </c>
      <c r="F69" s="32">
        <f>SUM(F70,F93,F108,F112)</f>
        <v>46238454.05</v>
      </c>
    </row>
    <row r="70" spans="1:6" ht="15.75">
      <c r="A70" s="10">
        <f t="shared" si="0"/>
        <v>0</v>
      </c>
      <c r="B70" s="11" t="s">
        <v>2112</v>
      </c>
      <c r="C70" s="5">
        <f>""</f>
      </c>
      <c r="D70" s="31" t="s">
        <v>434</v>
      </c>
      <c r="E70" s="31" t="s">
        <v>435</v>
      </c>
      <c r="F70" s="32">
        <f>SUM(F71,F75,F83:F85,F88:F90)</f>
        <v>23889778.61</v>
      </c>
    </row>
    <row r="71" spans="1:6" ht="15.75">
      <c r="A71" s="10">
        <f t="shared" si="0"/>
        <v>0</v>
      </c>
      <c r="B71" s="11" t="s">
        <v>2113</v>
      </c>
      <c r="C71" s="5">
        <f>""</f>
      </c>
      <c r="D71" s="31" t="s">
        <v>436</v>
      </c>
      <c r="E71" s="31" t="s">
        <v>437</v>
      </c>
      <c r="F71" s="32">
        <f>SUM(F72:F74)</f>
        <v>16897615.62</v>
      </c>
    </row>
    <row r="72" spans="1:6" ht="15.75">
      <c r="A72" s="10">
        <f t="shared" si="0"/>
        <v>0</v>
      </c>
      <c r="B72" s="11"/>
      <c r="C72" s="5">
        <f>""</f>
      </c>
      <c r="D72" s="31" t="s">
        <v>438</v>
      </c>
      <c r="E72" s="31" t="s">
        <v>439</v>
      </c>
      <c r="F72" s="2">
        <v>16895637.05</v>
      </c>
    </row>
    <row r="73" spans="1:6" ht="15.75">
      <c r="A73" s="10">
        <f t="shared" si="0"/>
        <v>0</v>
      </c>
      <c r="B73" s="11"/>
      <c r="C73" s="5">
        <f>""</f>
      </c>
      <c r="D73" s="31" t="s">
        <v>440</v>
      </c>
      <c r="E73" s="31" t="s">
        <v>441</v>
      </c>
      <c r="F73" s="2">
        <v>1978.57</v>
      </c>
    </row>
    <row r="74" spans="1:6" ht="15.75">
      <c r="A74" s="10">
        <f t="shared" si="0"/>
        <v>0</v>
      </c>
      <c r="B74" s="11"/>
      <c r="C74" s="5">
        <f>""</f>
      </c>
      <c r="D74" s="31" t="s">
        <v>442</v>
      </c>
      <c r="E74" s="31" t="s">
        <v>443</v>
      </c>
      <c r="F74" s="2">
        <v>0</v>
      </c>
    </row>
    <row r="75" spans="1:6" ht="15.75">
      <c r="A75" s="10">
        <f t="shared" si="0"/>
        <v>0</v>
      </c>
      <c r="B75" s="11" t="s">
        <v>2114</v>
      </c>
      <c r="C75" s="5">
        <f>""</f>
      </c>
      <c r="D75" s="31" t="s">
        <v>445</v>
      </c>
      <c r="E75" s="31" t="s">
        <v>446</v>
      </c>
      <c r="F75" s="32">
        <f>SUM(F76:F82)</f>
        <v>252460.83</v>
      </c>
    </row>
    <row r="76" spans="1:6" ht="15.75">
      <c r="A76" s="10">
        <f t="shared" si="0"/>
        <v>0</v>
      </c>
      <c r="B76" s="11"/>
      <c r="C76" s="5">
        <f>""</f>
      </c>
      <c r="D76" s="31" t="s">
        <v>447</v>
      </c>
      <c r="E76" s="31" t="s">
        <v>448</v>
      </c>
      <c r="F76" s="2">
        <v>0</v>
      </c>
    </row>
    <row r="77" spans="1:6" ht="15.75">
      <c r="A77" s="10">
        <f t="shared" si="0"/>
        <v>0</v>
      </c>
      <c r="B77" s="11"/>
      <c r="C77" s="5">
        <f>""</f>
      </c>
      <c r="D77" s="31" t="s">
        <v>449</v>
      </c>
      <c r="E77" s="31" t="s">
        <v>450</v>
      </c>
      <c r="F77" s="2">
        <v>0</v>
      </c>
    </row>
    <row r="78" spans="1:6" ht="15.75">
      <c r="A78" s="10">
        <f aca="true" t="shared" si="1" ref="A78:A141">IF(F78&lt;&gt;"",0,1)</f>
        <v>0</v>
      </c>
      <c r="B78" s="11"/>
      <c r="C78" s="5">
        <f>""</f>
      </c>
      <c r="D78" s="31" t="s">
        <v>451</v>
      </c>
      <c r="E78" s="31" t="s">
        <v>452</v>
      </c>
      <c r="F78" s="2">
        <v>0</v>
      </c>
    </row>
    <row r="79" spans="1:6" ht="15.75">
      <c r="A79" s="10">
        <f t="shared" si="1"/>
        <v>0</v>
      </c>
      <c r="B79" s="11"/>
      <c r="C79" s="5">
        <f>""</f>
      </c>
      <c r="D79" s="31" t="s">
        <v>453</v>
      </c>
      <c r="E79" s="31" t="s">
        <v>454</v>
      </c>
      <c r="F79" s="2">
        <v>0</v>
      </c>
    </row>
    <row r="80" spans="1:6" ht="15.75">
      <c r="A80" s="10">
        <f t="shared" si="1"/>
        <v>0</v>
      </c>
      <c r="B80" s="11"/>
      <c r="C80" s="5">
        <f>""</f>
      </c>
      <c r="D80" s="31" t="s">
        <v>455</v>
      </c>
      <c r="E80" s="31" t="s">
        <v>471</v>
      </c>
      <c r="F80" s="2">
        <v>0</v>
      </c>
    </row>
    <row r="81" spans="1:6" ht="15.75">
      <c r="A81" s="10">
        <f t="shared" si="1"/>
        <v>0</v>
      </c>
      <c r="B81" s="11"/>
      <c r="C81" s="5">
        <f>""</f>
      </c>
      <c r="D81" s="31" t="s">
        <v>472</v>
      </c>
      <c r="E81" s="31" t="s">
        <v>473</v>
      </c>
      <c r="F81" s="2">
        <v>252460.83</v>
      </c>
    </row>
    <row r="82" spans="1:6" ht="15.75">
      <c r="A82" s="10">
        <f t="shared" si="1"/>
        <v>0</v>
      </c>
      <c r="B82" s="11"/>
      <c r="C82" s="5">
        <f>""</f>
      </c>
      <c r="D82" s="31" t="s">
        <v>474</v>
      </c>
      <c r="E82" s="31" t="s">
        <v>475</v>
      </c>
      <c r="F82" s="2">
        <v>0</v>
      </c>
    </row>
    <row r="83" spans="1:6" ht="15.75">
      <c r="A83" s="10">
        <f t="shared" si="1"/>
        <v>0</v>
      </c>
      <c r="B83" s="11"/>
      <c r="C83" s="5">
        <f>""</f>
      </c>
      <c r="D83" s="31" t="s">
        <v>476</v>
      </c>
      <c r="E83" s="31" t="s">
        <v>477</v>
      </c>
      <c r="F83" s="2">
        <v>4249218.02</v>
      </c>
    </row>
    <row r="84" spans="1:6" ht="15.75">
      <c r="A84" s="10">
        <f t="shared" si="1"/>
        <v>0</v>
      </c>
      <c r="B84" s="11"/>
      <c r="C84" s="5">
        <f>""</f>
      </c>
      <c r="D84" s="31" t="s">
        <v>478</v>
      </c>
      <c r="E84" s="31" t="s">
        <v>479</v>
      </c>
      <c r="F84" s="2">
        <v>1221203.6</v>
      </c>
    </row>
    <row r="85" spans="1:6" ht="15.75">
      <c r="A85" s="10">
        <f t="shared" si="1"/>
        <v>0</v>
      </c>
      <c r="B85" s="11" t="s">
        <v>2115</v>
      </c>
      <c r="C85" s="5">
        <f>""</f>
      </c>
      <c r="D85" s="31" t="s">
        <v>480</v>
      </c>
      <c r="E85" s="31" t="s">
        <v>481</v>
      </c>
      <c r="F85" s="32">
        <f>SUM(F86:F87)</f>
        <v>159406.35</v>
      </c>
    </row>
    <row r="86" spans="1:6" ht="15.75">
      <c r="A86" s="10">
        <f t="shared" si="1"/>
        <v>0</v>
      </c>
      <c r="B86" s="11"/>
      <c r="C86" s="5">
        <f>""</f>
      </c>
      <c r="D86" s="31" t="s">
        <v>261</v>
      </c>
      <c r="E86" s="31" t="s">
        <v>482</v>
      </c>
      <c r="F86" s="2">
        <v>159406.35</v>
      </c>
    </row>
    <row r="87" spans="1:6" ht="15.75">
      <c r="A87" s="10">
        <f t="shared" si="1"/>
        <v>0</v>
      </c>
      <c r="B87" s="11"/>
      <c r="C87" s="5">
        <f>""</f>
      </c>
      <c r="D87" s="31" t="s">
        <v>262</v>
      </c>
      <c r="E87" s="31" t="s">
        <v>483</v>
      </c>
      <c r="F87" s="2">
        <v>0</v>
      </c>
    </row>
    <row r="88" spans="1:6" ht="15.75">
      <c r="A88" s="10">
        <f t="shared" si="1"/>
        <v>0</v>
      </c>
      <c r="B88" s="11"/>
      <c r="C88" s="5">
        <f>""</f>
      </c>
      <c r="D88" s="31" t="s">
        <v>484</v>
      </c>
      <c r="E88" s="31" t="s">
        <v>485</v>
      </c>
      <c r="F88" s="2">
        <v>37295.88</v>
      </c>
    </row>
    <row r="89" spans="1:6" ht="15.75">
      <c r="A89" s="10">
        <f t="shared" si="1"/>
        <v>0</v>
      </c>
      <c r="B89" s="11"/>
      <c r="C89" s="5">
        <f>""</f>
      </c>
      <c r="D89" s="31" t="s">
        <v>486</v>
      </c>
      <c r="E89" s="31" t="s">
        <v>487</v>
      </c>
      <c r="F89" s="2">
        <v>0</v>
      </c>
    </row>
    <row r="90" spans="1:6" ht="15.75">
      <c r="A90" s="10">
        <f t="shared" si="1"/>
        <v>0</v>
      </c>
      <c r="B90" s="11" t="s">
        <v>2116</v>
      </c>
      <c r="C90" s="5">
        <f>""</f>
      </c>
      <c r="D90" s="31" t="s">
        <v>488</v>
      </c>
      <c r="E90" s="31" t="s">
        <v>489</v>
      </c>
      <c r="F90" s="32">
        <f>SUM(F91:F92)</f>
        <v>1072578.31</v>
      </c>
    </row>
    <row r="91" spans="1:6" ht="15.75">
      <c r="A91" s="10">
        <f t="shared" si="1"/>
        <v>0</v>
      </c>
      <c r="B91" s="11"/>
      <c r="C91" s="5">
        <f>""</f>
      </c>
      <c r="D91" s="31" t="s">
        <v>715</v>
      </c>
      <c r="E91" s="31" t="s">
        <v>307</v>
      </c>
      <c r="F91" s="2">
        <v>0</v>
      </c>
    </row>
    <row r="92" spans="1:6" ht="15.75">
      <c r="A92" s="10">
        <f t="shared" si="1"/>
        <v>0</v>
      </c>
      <c r="B92" s="11"/>
      <c r="C92" s="5">
        <f>""</f>
      </c>
      <c r="D92" s="31" t="s">
        <v>716</v>
      </c>
      <c r="E92" s="31" t="s">
        <v>483</v>
      </c>
      <c r="F92" s="2">
        <v>1072578.31</v>
      </c>
    </row>
    <row r="93" spans="1:6" ht="15.75">
      <c r="A93" s="10">
        <f t="shared" si="1"/>
        <v>0</v>
      </c>
      <c r="B93" s="11" t="s">
        <v>2117</v>
      </c>
      <c r="C93" s="5">
        <f>""</f>
      </c>
      <c r="D93" s="31" t="s">
        <v>490</v>
      </c>
      <c r="E93" s="31" t="s">
        <v>491</v>
      </c>
      <c r="F93" s="32">
        <f>SUM(F94,F100,F105:F107)</f>
        <v>16547476.190000001</v>
      </c>
    </row>
    <row r="94" spans="1:6" ht="15.75">
      <c r="A94" s="10">
        <f t="shared" si="1"/>
        <v>0</v>
      </c>
      <c r="B94" s="11" t="s">
        <v>2118</v>
      </c>
      <c r="C94" s="5">
        <f>""</f>
      </c>
      <c r="D94" s="31" t="s">
        <v>492</v>
      </c>
      <c r="E94" s="31" t="s">
        <v>493</v>
      </c>
      <c r="F94" s="32">
        <f>SUM(F95:F99)</f>
        <v>16419343.000000002</v>
      </c>
    </row>
    <row r="95" spans="1:6" ht="15.75">
      <c r="A95" s="10">
        <f t="shared" si="1"/>
        <v>0</v>
      </c>
      <c r="B95" s="11"/>
      <c r="C95" s="5">
        <f>""</f>
      </c>
      <c r="D95" s="31" t="s">
        <v>494</v>
      </c>
      <c r="E95" s="31" t="s">
        <v>495</v>
      </c>
      <c r="F95" s="2">
        <v>15945589.8</v>
      </c>
    </row>
    <row r="96" spans="1:6" ht="15.75">
      <c r="A96" s="10">
        <f t="shared" si="1"/>
        <v>0</v>
      </c>
      <c r="B96" s="11"/>
      <c r="C96" s="5">
        <f>""</f>
      </c>
      <c r="D96" s="31" t="s">
        <v>496</v>
      </c>
      <c r="E96" s="31" t="s">
        <v>497</v>
      </c>
      <c r="F96" s="2">
        <v>444004.21</v>
      </c>
    </row>
    <row r="97" spans="1:6" ht="15.75">
      <c r="A97" s="10">
        <f t="shared" si="1"/>
        <v>0</v>
      </c>
      <c r="B97" s="11"/>
      <c r="C97" s="5">
        <f>""</f>
      </c>
      <c r="D97" s="31" t="s">
        <v>498</v>
      </c>
      <c r="E97" s="31" t="s">
        <v>499</v>
      </c>
      <c r="F97" s="2">
        <v>26386.8</v>
      </c>
    </row>
    <row r="98" spans="1:6" ht="15.75">
      <c r="A98" s="10">
        <f t="shared" si="1"/>
        <v>0</v>
      </c>
      <c r="B98" s="11"/>
      <c r="C98" s="5">
        <f>""</f>
      </c>
      <c r="D98" s="31" t="s">
        <v>500</v>
      </c>
      <c r="E98" s="31" t="s">
        <v>501</v>
      </c>
      <c r="F98" s="2">
        <v>3362.19</v>
      </c>
    </row>
    <row r="99" spans="1:6" ht="15.75">
      <c r="A99" s="10">
        <f t="shared" si="1"/>
        <v>0</v>
      </c>
      <c r="B99" s="11"/>
      <c r="C99" s="5">
        <f>""</f>
      </c>
      <c r="D99" s="31" t="s">
        <v>502</v>
      </c>
      <c r="E99" s="31" t="s">
        <v>503</v>
      </c>
      <c r="F99" s="2">
        <v>0</v>
      </c>
    </row>
    <row r="100" spans="1:6" ht="15.75">
      <c r="A100" s="10">
        <f t="shared" si="1"/>
        <v>0</v>
      </c>
      <c r="B100" s="11" t="s">
        <v>2119</v>
      </c>
      <c r="C100" s="5">
        <f>""</f>
      </c>
      <c r="D100" s="31" t="s">
        <v>504</v>
      </c>
      <c r="E100" s="31" t="s">
        <v>505</v>
      </c>
      <c r="F100" s="32">
        <f>SUM(F101:F104)</f>
        <v>0</v>
      </c>
    </row>
    <row r="101" spans="1:6" ht="15.75">
      <c r="A101" s="10">
        <f t="shared" si="1"/>
        <v>0</v>
      </c>
      <c r="B101" s="11"/>
      <c r="C101" s="5">
        <f>""</f>
      </c>
      <c r="D101" s="31" t="s">
        <v>506</v>
      </c>
      <c r="E101" s="31" t="s">
        <v>507</v>
      </c>
      <c r="F101" s="2">
        <v>0</v>
      </c>
    </row>
    <row r="102" spans="1:6" ht="15.75">
      <c r="A102" s="10">
        <f t="shared" si="1"/>
        <v>0</v>
      </c>
      <c r="B102" s="11"/>
      <c r="C102" s="5">
        <f>""</f>
      </c>
      <c r="D102" s="31" t="s">
        <v>508</v>
      </c>
      <c r="E102" s="31" t="s">
        <v>509</v>
      </c>
      <c r="F102" s="2">
        <v>0</v>
      </c>
    </row>
    <row r="103" spans="1:6" ht="15.75">
      <c r="A103" s="10">
        <f t="shared" si="1"/>
        <v>0</v>
      </c>
      <c r="B103" s="11"/>
      <c r="C103" s="5">
        <f>""</f>
      </c>
      <c r="D103" s="31" t="s">
        <v>510</v>
      </c>
      <c r="E103" s="31" t="s">
        <v>511</v>
      </c>
      <c r="F103" s="2">
        <v>0</v>
      </c>
    </row>
    <row r="104" spans="1:6" ht="15.75">
      <c r="A104" s="10">
        <f t="shared" si="1"/>
        <v>0</v>
      </c>
      <c r="B104" s="11"/>
      <c r="C104" s="5">
        <f>""</f>
      </c>
      <c r="D104" s="31" t="s">
        <v>512</v>
      </c>
      <c r="E104" s="31" t="s">
        <v>513</v>
      </c>
      <c r="F104" s="2">
        <v>0</v>
      </c>
    </row>
    <row r="105" spans="1:6" ht="15.75">
      <c r="A105" s="10">
        <f t="shared" si="1"/>
        <v>0</v>
      </c>
      <c r="B105" s="11"/>
      <c r="C105" s="5">
        <f>""</f>
      </c>
      <c r="D105" s="31" t="s">
        <v>514</v>
      </c>
      <c r="E105" s="31" t="s">
        <v>515</v>
      </c>
      <c r="F105" s="2">
        <v>127259.42</v>
      </c>
    </row>
    <row r="106" spans="1:6" ht="15.75">
      <c r="A106" s="10">
        <f t="shared" si="1"/>
        <v>0</v>
      </c>
      <c r="B106" s="11"/>
      <c r="C106" s="5">
        <f>""</f>
      </c>
      <c r="D106" s="31" t="s">
        <v>516</v>
      </c>
      <c r="E106" s="31" t="s">
        <v>487</v>
      </c>
      <c r="F106" s="2">
        <v>0</v>
      </c>
    </row>
    <row r="107" spans="1:6" ht="15.75">
      <c r="A107" s="10">
        <f t="shared" si="1"/>
        <v>0</v>
      </c>
      <c r="B107" s="11"/>
      <c r="C107" s="5">
        <f>""</f>
      </c>
      <c r="D107" s="31" t="s">
        <v>517</v>
      </c>
      <c r="E107" s="31" t="s">
        <v>518</v>
      </c>
      <c r="F107" s="2">
        <v>873.77</v>
      </c>
    </row>
    <row r="108" spans="1:6" ht="15.75">
      <c r="A108" s="10">
        <f t="shared" si="1"/>
        <v>0</v>
      </c>
      <c r="B108" s="11" t="s">
        <v>2120</v>
      </c>
      <c r="C108" s="5">
        <f>""</f>
      </c>
      <c r="D108" s="31" t="s">
        <v>519</v>
      </c>
      <c r="E108" s="31" t="s">
        <v>520</v>
      </c>
      <c r="F108" s="32">
        <f>SUM(F109:F111)</f>
        <v>0</v>
      </c>
    </row>
    <row r="109" spans="1:6" ht="15.75">
      <c r="A109" s="10">
        <f t="shared" si="1"/>
        <v>0</v>
      </c>
      <c r="B109" s="11"/>
      <c r="C109" s="5">
        <f>""</f>
      </c>
      <c r="D109" s="31" t="s">
        <v>521</v>
      </c>
      <c r="E109" s="31" t="s">
        <v>522</v>
      </c>
      <c r="F109" s="2">
        <v>0</v>
      </c>
    </row>
    <row r="110" spans="1:6" ht="15.75">
      <c r="A110" s="10">
        <f t="shared" si="1"/>
        <v>0</v>
      </c>
      <c r="B110" s="11"/>
      <c r="C110" s="5">
        <f>""</f>
      </c>
      <c r="D110" s="31" t="s">
        <v>523</v>
      </c>
      <c r="E110" s="31" t="s">
        <v>487</v>
      </c>
      <c r="F110" s="2">
        <v>0</v>
      </c>
    </row>
    <row r="111" spans="1:6" ht="15.75">
      <c r="A111" s="10">
        <f t="shared" si="1"/>
        <v>0</v>
      </c>
      <c r="B111" s="11"/>
      <c r="C111" s="5">
        <f>""</f>
      </c>
      <c r="D111" s="31" t="s">
        <v>524</v>
      </c>
      <c r="E111" s="31" t="s">
        <v>525</v>
      </c>
      <c r="F111" s="2">
        <v>0</v>
      </c>
    </row>
    <row r="112" spans="1:6" ht="15.75">
      <c r="A112" s="10">
        <f t="shared" si="1"/>
        <v>0</v>
      </c>
      <c r="B112" s="11" t="s">
        <v>2121</v>
      </c>
      <c r="C112" s="5">
        <f>""</f>
      </c>
      <c r="D112" s="31" t="s">
        <v>526</v>
      </c>
      <c r="E112" s="31" t="s">
        <v>527</v>
      </c>
      <c r="F112" s="32">
        <f>SUM(F113:F115)</f>
        <v>5801199.25</v>
      </c>
    </row>
    <row r="113" spans="1:6" ht="15.75">
      <c r="A113" s="10">
        <f t="shared" si="1"/>
        <v>0</v>
      </c>
      <c r="B113" s="11"/>
      <c r="C113" s="5">
        <f>""</f>
      </c>
      <c r="D113" s="31" t="s">
        <v>528</v>
      </c>
      <c r="E113" s="31" t="s">
        <v>529</v>
      </c>
      <c r="F113" s="2">
        <v>5651052.05</v>
      </c>
    </row>
    <row r="114" spans="1:6" ht="15.75">
      <c r="A114" s="10">
        <f t="shared" si="1"/>
        <v>0</v>
      </c>
      <c r="B114" s="11"/>
      <c r="C114" s="5">
        <f>""</f>
      </c>
      <c r="D114" s="31" t="s">
        <v>530</v>
      </c>
      <c r="E114" s="31" t="s">
        <v>531</v>
      </c>
      <c r="F114" s="2">
        <v>150147.2</v>
      </c>
    </row>
    <row r="115" spans="1:6" ht="15.75">
      <c r="A115" s="10">
        <f t="shared" si="1"/>
        <v>0</v>
      </c>
      <c r="B115" s="11"/>
      <c r="C115" s="5">
        <f>""</f>
      </c>
      <c r="D115" s="31" t="s">
        <v>532</v>
      </c>
      <c r="E115" s="31" t="s">
        <v>533</v>
      </c>
      <c r="F115" s="2">
        <v>0</v>
      </c>
    </row>
    <row r="116" spans="1:6" ht="15.75">
      <c r="A116" s="10">
        <f t="shared" si="1"/>
        <v>0</v>
      </c>
      <c r="B116" s="11"/>
      <c r="C116" s="5">
        <f>""</f>
      </c>
      <c r="D116" s="31" t="s">
        <v>534</v>
      </c>
      <c r="E116" s="31" t="s">
        <v>535</v>
      </c>
      <c r="F116" s="2">
        <v>0</v>
      </c>
    </row>
    <row r="117" spans="1:6" ht="15.75">
      <c r="A117" s="10">
        <f t="shared" si="1"/>
        <v>0</v>
      </c>
      <c r="B117" s="11"/>
      <c r="C117" s="5">
        <f>""</f>
      </c>
      <c r="D117" s="31" t="s">
        <v>536</v>
      </c>
      <c r="E117" s="31" t="s">
        <v>537</v>
      </c>
      <c r="F117" s="2">
        <v>0</v>
      </c>
    </row>
    <row r="118" spans="1:6" ht="15.75">
      <c r="A118" s="10">
        <f t="shared" si="1"/>
        <v>0</v>
      </c>
      <c r="B118" s="11"/>
      <c r="C118" s="5">
        <f>""</f>
      </c>
      <c r="D118" s="31" t="s">
        <v>538</v>
      </c>
      <c r="E118" s="31" t="s">
        <v>539</v>
      </c>
      <c r="F118" s="2">
        <v>0</v>
      </c>
    </row>
    <row r="119" spans="1:6" ht="15.75">
      <c r="A119" s="10">
        <f t="shared" si="1"/>
        <v>0</v>
      </c>
      <c r="B119" s="11" t="s">
        <v>2122</v>
      </c>
      <c r="C119" s="5">
        <f>""</f>
      </c>
      <c r="D119" s="31" t="s">
        <v>0</v>
      </c>
      <c r="E119" s="31" t="s">
        <v>1</v>
      </c>
      <c r="F119" s="32">
        <f>SUM(F120,F127,F131,F135:F136)</f>
        <v>0</v>
      </c>
    </row>
    <row r="120" spans="1:6" ht="15.75">
      <c r="A120" s="10">
        <f t="shared" si="1"/>
        <v>0</v>
      </c>
      <c r="B120" s="11" t="s">
        <v>2123</v>
      </c>
      <c r="C120" s="5">
        <f>""</f>
      </c>
      <c r="D120" s="31" t="s">
        <v>2</v>
      </c>
      <c r="E120" s="31" t="s">
        <v>3</v>
      </c>
      <c r="F120" s="32">
        <f>SUM(F121:F126)</f>
        <v>0</v>
      </c>
    </row>
    <row r="121" spans="1:6" ht="15.75">
      <c r="A121" s="10">
        <f t="shared" si="1"/>
        <v>0</v>
      </c>
      <c r="B121" s="11"/>
      <c r="C121" s="5">
        <f>""</f>
      </c>
      <c r="D121" s="31" t="s">
        <v>4</v>
      </c>
      <c r="E121" s="31" t="s">
        <v>5</v>
      </c>
      <c r="F121" s="2">
        <v>0</v>
      </c>
    </row>
    <row r="122" spans="1:6" ht="15.75">
      <c r="A122" s="10">
        <f t="shared" si="1"/>
        <v>0</v>
      </c>
      <c r="B122" s="11"/>
      <c r="C122" s="5">
        <f>""</f>
      </c>
      <c r="D122" s="31" t="s">
        <v>6</v>
      </c>
      <c r="E122" s="31" t="s">
        <v>7</v>
      </c>
      <c r="F122" s="2">
        <v>0</v>
      </c>
    </row>
    <row r="123" spans="1:6" ht="15.75">
      <c r="A123" s="10">
        <f t="shared" si="1"/>
        <v>0</v>
      </c>
      <c r="B123" s="11"/>
      <c r="C123" s="5">
        <f>""</f>
      </c>
      <c r="D123" s="31" t="s">
        <v>8</v>
      </c>
      <c r="E123" s="31" t="s">
        <v>9</v>
      </c>
      <c r="F123" s="2">
        <v>0</v>
      </c>
    </row>
    <row r="124" spans="1:6" ht="15.75">
      <c r="A124" s="10">
        <f t="shared" si="1"/>
        <v>0</v>
      </c>
      <c r="B124" s="11"/>
      <c r="C124" s="5">
        <f>""</f>
      </c>
      <c r="D124" s="31" t="s">
        <v>10</v>
      </c>
      <c r="E124" s="31" t="s">
        <v>11</v>
      </c>
      <c r="F124" s="2">
        <v>0</v>
      </c>
    </row>
    <row r="125" spans="1:6" ht="15.75">
      <c r="A125" s="10">
        <f t="shared" si="1"/>
        <v>0</v>
      </c>
      <c r="B125" s="11"/>
      <c r="C125" s="5">
        <f>""</f>
      </c>
      <c r="D125" s="31" t="s">
        <v>12</v>
      </c>
      <c r="E125" s="31" t="s">
        <v>13</v>
      </c>
      <c r="F125" s="2">
        <v>0</v>
      </c>
    </row>
    <row r="126" spans="1:6" ht="15.75">
      <c r="A126" s="10">
        <f t="shared" si="1"/>
        <v>0</v>
      </c>
      <c r="B126" s="11"/>
      <c r="C126" s="5">
        <f>""</f>
      </c>
      <c r="D126" s="31" t="s">
        <v>14</v>
      </c>
      <c r="E126" s="31" t="s">
        <v>15</v>
      </c>
      <c r="F126" s="2">
        <v>0</v>
      </c>
    </row>
    <row r="127" spans="1:6" ht="15.75">
      <c r="A127" s="10">
        <f t="shared" si="1"/>
        <v>0</v>
      </c>
      <c r="B127" s="11" t="s">
        <v>2124</v>
      </c>
      <c r="C127" s="5">
        <f>""</f>
      </c>
      <c r="D127" s="31" t="s">
        <v>16</v>
      </c>
      <c r="E127" s="31" t="s">
        <v>17</v>
      </c>
      <c r="F127" s="32">
        <f>SUM(F128:F130)</f>
        <v>0</v>
      </c>
    </row>
    <row r="128" spans="1:6" ht="15.75">
      <c r="A128" s="10">
        <f t="shared" si="1"/>
        <v>0</v>
      </c>
      <c r="B128" s="11"/>
      <c r="C128" s="5">
        <f>""</f>
      </c>
      <c r="D128" s="31" t="s">
        <v>18</v>
      </c>
      <c r="E128" s="31" t="s">
        <v>19</v>
      </c>
      <c r="F128" s="2">
        <v>0</v>
      </c>
    </row>
    <row r="129" spans="1:6" ht="15.75">
      <c r="A129" s="10">
        <f t="shared" si="1"/>
        <v>0</v>
      </c>
      <c r="B129" s="11"/>
      <c r="C129" s="5">
        <f>""</f>
      </c>
      <c r="D129" s="31" t="s">
        <v>20</v>
      </c>
      <c r="E129" s="31" t="s">
        <v>7</v>
      </c>
      <c r="F129" s="2">
        <v>0</v>
      </c>
    </row>
    <row r="130" spans="1:6" ht="15.75">
      <c r="A130" s="10">
        <f t="shared" si="1"/>
        <v>0</v>
      </c>
      <c r="B130" s="11"/>
      <c r="C130" s="5">
        <f>""</f>
      </c>
      <c r="D130" s="31" t="s">
        <v>21</v>
      </c>
      <c r="E130" s="31" t="s">
        <v>22</v>
      </c>
      <c r="F130" s="2">
        <v>0</v>
      </c>
    </row>
    <row r="131" spans="1:6" ht="15.75">
      <c r="A131" s="10">
        <f t="shared" si="1"/>
        <v>0</v>
      </c>
      <c r="B131" s="11" t="s">
        <v>2125</v>
      </c>
      <c r="C131" s="5">
        <f>""</f>
      </c>
      <c r="D131" s="31" t="s">
        <v>23</v>
      </c>
      <c r="E131" s="31" t="s">
        <v>24</v>
      </c>
      <c r="F131" s="32">
        <f>SUM(F132:F134)</f>
        <v>0</v>
      </c>
    </row>
    <row r="132" spans="1:6" ht="15.75">
      <c r="A132" s="10">
        <f t="shared" si="1"/>
        <v>0</v>
      </c>
      <c r="B132" s="11"/>
      <c r="C132" s="5">
        <f>""</f>
      </c>
      <c r="D132" s="31" t="s">
        <v>25</v>
      </c>
      <c r="E132" s="31" t="s">
        <v>19</v>
      </c>
      <c r="F132" s="2">
        <v>0</v>
      </c>
    </row>
    <row r="133" spans="1:6" ht="15.75">
      <c r="A133" s="10">
        <f t="shared" si="1"/>
        <v>0</v>
      </c>
      <c r="B133" s="11"/>
      <c r="C133" s="5">
        <f>""</f>
      </c>
      <c r="D133" s="31" t="s">
        <v>26</v>
      </c>
      <c r="E133" s="31" t="s">
        <v>7</v>
      </c>
      <c r="F133" s="2">
        <v>0</v>
      </c>
    </row>
    <row r="134" spans="1:6" ht="15.75">
      <c r="A134" s="10">
        <f t="shared" si="1"/>
        <v>0</v>
      </c>
      <c r="B134" s="11"/>
      <c r="C134" s="5">
        <f>""</f>
      </c>
      <c r="D134" s="31" t="s">
        <v>27</v>
      </c>
      <c r="E134" s="31" t="s">
        <v>28</v>
      </c>
      <c r="F134" s="2">
        <v>0</v>
      </c>
    </row>
    <row r="135" spans="1:6" ht="15.75">
      <c r="A135" s="10">
        <f t="shared" si="1"/>
        <v>0</v>
      </c>
      <c r="B135" s="11"/>
      <c r="C135" s="5">
        <f>""</f>
      </c>
      <c r="D135" s="31" t="s">
        <v>29</v>
      </c>
      <c r="E135" s="31" t="s">
        <v>30</v>
      </c>
      <c r="F135" s="2">
        <v>0</v>
      </c>
    </row>
    <row r="136" spans="1:6" ht="15.75">
      <c r="A136" s="10">
        <f t="shared" si="1"/>
        <v>0</v>
      </c>
      <c r="B136" s="11"/>
      <c r="C136" s="5">
        <f>""</f>
      </c>
      <c r="D136" s="31" t="s">
        <v>31</v>
      </c>
      <c r="E136" s="31" t="s">
        <v>32</v>
      </c>
      <c r="F136" s="2">
        <v>0</v>
      </c>
    </row>
    <row r="137" spans="1:6" ht="15.75">
      <c r="A137" s="10">
        <f t="shared" si="1"/>
        <v>0</v>
      </c>
      <c r="B137" s="11" t="s">
        <v>2126</v>
      </c>
      <c r="C137" s="5">
        <f>""</f>
      </c>
      <c r="D137" s="31" t="s">
        <v>33</v>
      </c>
      <c r="E137" s="31" t="s">
        <v>34</v>
      </c>
      <c r="F137" s="32">
        <f>SUM(F138:F141)</f>
        <v>0</v>
      </c>
    </row>
    <row r="138" spans="1:6" ht="15.75">
      <c r="A138" s="10">
        <f t="shared" si="1"/>
        <v>0</v>
      </c>
      <c r="B138" s="11"/>
      <c r="C138" s="5">
        <f>""</f>
      </c>
      <c r="D138" s="31" t="s">
        <v>35</v>
      </c>
      <c r="E138" s="31" t="s">
        <v>36</v>
      </c>
      <c r="F138" s="2">
        <v>0</v>
      </c>
    </row>
    <row r="139" spans="1:6" ht="15.75">
      <c r="A139" s="10">
        <f t="shared" si="1"/>
        <v>0</v>
      </c>
      <c r="B139" s="11"/>
      <c r="C139" s="5">
        <f>""</f>
      </c>
      <c r="D139" s="31" t="s">
        <v>37</v>
      </c>
      <c r="E139" s="31" t="s">
        <v>38</v>
      </c>
      <c r="F139" s="2">
        <v>0</v>
      </c>
    </row>
    <row r="140" spans="1:6" ht="15.75">
      <c r="A140" s="10">
        <f t="shared" si="1"/>
        <v>0</v>
      </c>
      <c r="B140" s="11"/>
      <c r="C140" s="5">
        <f>""</f>
      </c>
      <c r="D140" s="31" t="s">
        <v>39</v>
      </c>
      <c r="E140" s="31" t="s">
        <v>40</v>
      </c>
      <c r="F140" s="2">
        <v>0</v>
      </c>
    </row>
    <row r="141" spans="1:6" ht="15.75">
      <c r="A141" s="10">
        <f t="shared" si="1"/>
        <v>0</v>
      </c>
      <c r="B141" s="11"/>
      <c r="C141" s="5">
        <f>""</f>
      </c>
      <c r="D141" s="31" t="s">
        <v>41</v>
      </c>
      <c r="E141" s="31" t="s">
        <v>42</v>
      </c>
      <c r="F141" s="2">
        <v>0</v>
      </c>
    </row>
    <row r="142" spans="1:6" ht="15.75">
      <c r="A142" s="10">
        <f aca="true" t="shared" si="2" ref="A142:A205">IF(F142&lt;&gt;"",0,1)</f>
        <v>0</v>
      </c>
      <c r="B142" s="11" t="s">
        <v>2127</v>
      </c>
      <c r="C142" s="5">
        <f>""</f>
      </c>
      <c r="D142" s="31" t="s">
        <v>43</v>
      </c>
      <c r="E142" s="31" t="s">
        <v>44</v>
      </c>
      <c r="F142" s="32">
        <f>SUM(F143,F160,F161,F169)</f>
        <v>479584.01</v>
      </c>
    </row>
    <row r="143" spans="1:6" ht="15.75">
      <c r="A143" s="10">
        <f t="shared" si="2"/>
        <v>0</v>
      </c>
      <c r="B143" s="11" t="s">
        <v>2128</v>
      </c>
      <c r="C143" s="5">
        <f>""</f>
      </c>
      <c r="D143" s="31" t="s">
        <v>45</v>
      </c>
      <c r="E143" s="34" t="s">
        <v>46</v>
      </c>
      <c r="F143" s="32">
        <f>SUM(F144,F158,F150,F157,F159)</f>
        <v>3627.95</v>
      </c>
    </row>
    <row r="144" spans="1:6" ht="15.75">
      <c r="A144" s="10">
        <f t="shared" si="2"/>
        <v>0</v>
      </c>
      <c r="B144" s="11" t="s">
        <v>2129</v>
      </c>
      <c r="C144" s="5">
        <f>""</f>
      </c>
      <c r="D144" s="31" t="s">
        <v>314</v>
      </c>
      <c r="E144" s="34" t="s">
        <v>456</v>
      </c>
      <c r="F144" s="32">
        <f>SUM(F145:F149)</f>
        <v>3627.95</v>
      </c>
    </row>
    <row r="145" spans="1:6" ht="15.75">
      <c r="A145" s="10">
        <f t="shared" si="2"/>
        <v>0</v>
      </c>
      <c r="B145" s="11"/>
      <c r="C145" s="5">
        <f>""</f>
      </c>
      <c r="D145" s="31" t="s">
        <v>341</v>
      </c>
      <c r="E145" s="34" t="s">
        <v>721</v>
      </c>
      <c r="F145" s="2">
        <v>3627.95</v>
      </c>
    </row>
    <row r="146" spans="1:6" ht="15.75">
      <c r="A146" s="10">
        <f t="shared" si="2"/>
        <v>0</v>
      </c>
      <c r="B146" s="11"/>
      <c r="C146" s="5">
        <f>""</f>
      </c>
      <c r="D146" s="31" t="s">
        <v>722</v>
      </c>
      <c r="E146" s="34" t="s">
        <v>723</v>
      </c>
      <c r="F146" s="2">
        <v>0</v>
      </c>
    </row>
    <row r="147" spans="1:6" ht="15.75">
      <c r="A147" s="10">
        <f t="shared" si="2"/>
        <v>0</v>
      </c>
      <c r="B147" s="11"/>
      <c r="C147" s="5">
        <f>""</f>
      </c>
      <c r="D147" s="31" t="s">
        <v>724</v>
      </c>
      <c r="E147" s="31" t="s">
        <v>728</v>
      </c>
      <c r="F147" s="2">
        <v>0</v>
      </c>
    </row>
    <row r="148" spans="1:6" ht="15.75">
      <c r="A148" s="10">
        <f t="shared" si="2"/>
        <v>0</v>
      </c>
      <c r="B148" s="11"/>
      <c r="C148" s="5">
        <f>""</f>
      </c>
      <c r="D148" s="31" t="s">
        <v>729</v>
      </c>
      <c r="E148" s="31" t="s">
        <v>730</v>
      </c>
      <c r="F148" s="2">
        <v>0</v>
      </c>
    </row>
    <row r="149" spans="1:6" ht="15.75">
      <c r="A149" s="10">
        <f t="shared" si="2"/>
        <v>0</v>
      </c>
      <c r="B149" s="11"/>
      <c r="C149" s="5">
        <f>""</f>
      </c>
      <c r="D149" s="31" t="s">
        <v>731</v>
      </c>
      <c r="E149" s="31" t="s">
        <v>732</v>
      </c>
      <c r="F149" s="2">
        <v>0</v>
      </c>
    </row>
    <row r="150" spans="1:6" ht="15.75">
      <c r="A150" s="10">
        <f t="shared" si="2"/>
        <v>0</v>
      </c>
      <c r="B150" s="11" t="s">
        <v>2130</v>
      </c>
      <c r="C150" s="5">
        <f>""</f>
      </c>
      <c r="D150" s="31" t="s">
        <v>733</v>
      </c>
      <c r="E150" s="31" t="s">
        <v>462</v>
      </c>
      <c r="F150" s="32">
        <f>F151+F156</f>
        <v>0</v>
      </c>
    </row>
    <row r="151" spans="1:6" ht="15.75">
      <c r="A151" s="10">
        <f t="shared" si="2"/>
        <v>0</v>
      </c>
      <c r="B151" s="11" t="s">
        <v>2131</v>
      </c>
      <c r="C151" s="5">
        <f>""</f>
      </c>
      <c r="D151" s="31" t="s">
        <v>734</v>
      </c>
      <c r="E151" s="34" t="s">
        <v>458</v>
      </c>
      <c r="F151" s="32">
        <f>SUM(F152:F155)</f>
        <v>0</v>
      </c>
    </row>
    <row r="152" spans="1:6" ht="31.5">
      <c r="A152" s="10">
        <f t="shared" si="2"/>
        <v>0</v>
      </c>
      <c r="B152" s="11"/>
      <c r="C152" s="5">
        <f>""</f>
      </c>
      <c r="D152" s="31" t="s">
        <v>735</v>
      </c>
      <c r="E152" s="34" t="s">
        <v>736</v>
      </c>
      <c r="F152" s="2">
        <v>0</v>
      </c>
    </row>
    <row r="153" spans="1:6" ht="15.75">
      <c r="A153" s="10">
        <f t="shared" si="2"/>
        <v>0</v>
      </c>
      <c r="B153" s="11"/>
      <c r="C153" s="5">
        <f>""</f>
      </c>
      <c r="D153" s="31" t="s">
        <v>737</v>
      </c>
      <c r="E153" s="34" t="s">
        <v>738</v>
      </c>
      <c r="F153" s="2">
        <v>0</v>
      </c>
    </row>
    <row r="154" spans="1:6" ht="15.75">
      <c r="A154" s="10">
        <f t="shared" si="2"/>
        <v>0</v>
      </c>
      <c r="B154" s="11"/>
      <c r="C154" s="5">
        <f>""</f>
      </c>
      <c r="D154" s="31" t="s">
        <v>739</v>
      </c>
      <c r="E154" s="34" t="s">
        <v>740</v>
      </c>
      <c r="F154" s="2">
        <v>0</v>
      </c>
    </row>
    <row r="155" spans="1:6" ht="15.75">
      <c r="A155" s="10">
        <f t="shared" si="2"/>
        <v>0</v>
      </c>
      <c r="B155" s="11"/>
      <c r="C155" s="5">
        <f>""</f>
      </c>
      <c r="D155" s="31" t="s">
        <v>741</v>
      </c>
      <c r="E155" s="31" t="s">
        <v>742</v>
      </c>
      <c r="F155" s="2">
        <v>0</v>
      </c>
    </row>
    <row r="156" spans="1:6" ht="15.75">
      <c r="A156" s="10">
        <f t="shared" si="2"/>
        <v>0</v>
      </c>
      <c r="B156" s="11"/>
      <c r="C156" s="5">
        <f>""</f>
      </c>
      <c r="D156" s="31" t="s">
        <v>744</v>
      </c>
      <c r="E156" s="35" t="s">
        <v>743</v>
      </c>
      <c r="F156" s="2">
        <v>0</v>
      </c>
    </row>
    <row r="157" spans="1:6" ht="15.75">
      <c r="A157" s="10">
        <f t="shared" si="2"/>
        <v>0</v>
      </c>
      <c r="B157" s="11"/>
      <c r="C157" s="5">
        <f>""</f>
      </c>
      <c r="D157" s="31" t="s">
        <v>459</v>
      </c>
      <c r="E157" s="31" t="s">
        <v>463</v>
      </c>
      <c r="F157" s="2">
        <v>0</v>
      </c>
    </row>
    <row r="158" spans="1:6" ht="15.75">
      <c r="A158" s="10">
        <f t="shared" si="2"/>
        <v>0</v>
      </c>
      <c r="B158" s="11"/>
      <c r="C158" s="5">
        <f>""</f>
      </c>
      <c r="D158" s="31" t="s">
        <v>266</v>
      </c>
      <c r="E158" s="31" t="s">
        <v>457</v>
      </c>
      <c r="F158" s="2">
        <v>0</v>
      </c>
    </row>
    <row r="159" spans="1:6" ht="15.75">
      <c r="A159" s="10">
        <f t="shared" si="2"/>
        <v>0</v>
      </c>
      <c r="B159" s="11"/>
      <c r="C159" s="5">
        <f>""</f>
      </c>
      <c r="D159" s="31" t="s">
        <v>265</v>
      </c>
      <c r="E159" s="31" t="s">
        <v>264</v>
      </c>
      <c r="F159" s="2">
        <v>0</v>
      </c>
    </row>
    <row r="160" spans="1:6" ht="15.75">
      <c r="A160" s="10">
        <f t="shared" si="2"/>
        <v>0</v>
      </c>
      <c r="B160" s="11"/>
      <c r="C160" s="5">
        <f>""</f>
      </c>
      <c r="D160" s="31" t="s">
        <v>47</v>
      </c>
      <c r="E160" s="34" t="s">
        <v>540</v>
      </c>
      <c r="F160" s="2">
        <v>435237.75</v>
      </c>
    </row>
    <row r="161" spans="1:6" ht="15.75">
      <c r="A161" s="10">
        <f t="shared" si="2"/>
        <v>0</v>
      </c>
      <c r="B161" s="11" t="s">
        <v>2132</v>
      </c>
      <c r="C161" s="5">
        <f>""</f>
      </c>
      <c r="D161" s="31" t="s">
        <v>541</v>
      </c>
      <c r="E161" s="34" t="s">
        <v>542</v>
      </c>
      <c r="F161" s="32">
        <f>SUM(F162,F168)</f>
        <v>0</v>
      </c>
    </row>
    <row r="162" spans="1:6" ht="15.75">
      <c r="A162" s="10">
        <f t="shared" si="2"/>
        <v>0</v>
      </c>
      <c r="B162" s="11" t="s">
        <v>2133</v>
      </c>
      <c r="C162" s="5">
        <f>""</f>
      </c>
      <c r="D162" s="31" t="s">
        <v>745</v>
      </c>
      <c r="E162" s="34" t="s">
        <v>460</v>
      </c>
      <c r="F162" s="32">
        <f>SUM(F163:F167)</f>
        <v>0</v>
      </c>
    </row>
    <row r="163" spans="1:6" ht="15.75">
      <c r="A163" s="10">
        <f t="shared" si="2"/>
        <v>0</v>
      </c>
      <c r="B163" s="11"/>
      <c r="C163" s="5">
        <f>""</f>
      </c>
      <c r="D163" s="31" t="s">
        <v>746</v>
      </c>
      <c r="E163" s="34" t="s">
        <v>747</v>
      </c>
      <c r="F163" s="2">
        <v>0</v>
      </c>
    </row>
    <row r="164" spans="1:6" ht="15.75">
      <c r="A164" s="10">
        <f t="shared" si="2"/>
        <v>0</v>
      </c>
      <c r="B164" s="11"/>
      <c r="C164" s="5">
        <f>""</f>
      </c>
      <c r="D164" s="31" t="s">
        <v>748</v>
      </c>
      <c r="E164" s="31" t="s">
        <v>749</v>
      </c>
      <c r="F164" s="2">
        <v>0</v>
      </c>
    </row>
    <row r="165" spans="1:6" ht="15.75">
      <c r="A165" s="10">
        <f t="shared" si="2"/>
        <v>0</v>
      </c>
      <c r="B165" s="11"/>
      <c r="C165" s="5">
        <f>""</f>
      </c>
      <c r="D165" s="31" t="s">
        <v>750</v>
      </c>
      <c r="E165" s="31" t="s">
        <v>751</v>
      </c>
      <c r="F165" s="2">
        <v>0</v>
      </c>
    </row>
    <row r="166" spans="1:6" ht="15.75">
      <c r="A166" s="10">
        <f t="shared" si="2"/>
        <v>0</v>
      </c>
      <c r="B166" s="11"/>
      <c r="C166" s="5">
        <f>""</f>
      </c>
      <c r="D166" s="31" t="s">
        <v>752</v>
      </c>
      <c r="E166" s="31" t="s">
        <v>753</v>
      </c>
      <c r="F166" s="2">
        <v>0</v>
      </c>
    </row>
    <row r="167" spans="1:6" ht="15.75">
      <c r="A167" s="10">
        <f t="shared" si="2"/>
        <v>0</v>
      </c>
      <c r="B167" s="11"/>
      <c r="C167" s="5">
        <f>""</f>
      </c>
      <c r="D167" s="31" t="s">
        <v>754</v>
      </c>
      <c r="E167" s="31" t="s">
        <v>755</v>
      </c>
      <c r="F167" s="2">
        <v>0</v>
      </c>
    </row>
    <row r="168" spans="1:6" ht="15.75">
      <c r="A168" s="10">
        <f t="shared" si="2"/>
        <v>0</v>
      </c>
      <c r="B168" s="11"/>
      <c r="C168" s="5">
        <f>""</f>
      </c>
      <c r="D168" s="31" t="s">
        <v>756</v>
      </c>
      <c r="E168" s="31" t="s">
        <v>461</v>
      </c>
      <c r="F168" s="2">
        <v>0</v>
      </c>
    </row>
    <row r="169" spans="1:6" ht="15.75">
      <c r="A169" s="10">
        <f t="shared" si="2"/>
        <v>0</v>
      </c>
      <c r="B169" s="11"/>
      <c r="C169" s="5">
        <f>""</f>
      </c>
      <c r="D169" s="31" t="s">
        <v>543</v>
      </c>
      <c r="E169" s="31" t="s">
        <v>544</v>
      </c>
      <c r="F169" s="2">
        <v>40718.31</v>
      </c>
    </row>
    <row r="170" spans="1:6" ht="15.75">
      <c r="A170" s="10">
        <f t="shared" si="2"/>
        <v>0</v>
      </c>
      <c r="B170" s="11" t="s">
        <v>2134</v>
      </c>
      <c r="C170" s="5">
        <f>""</f>
      </c>
      <c r="D170" s="28" t="s">
        <v>545</v>
      </c>
      <c r="E170" s="28" t="s">
        <v>546</v>
      </c>
      <c r="F170" s="30">
        <f>SUM(F171,F174,F177:F178,F225)</f>
        <v>299990</v>
      </c>
    </row>
    <row r="171" spans="1:6" ht="15.75">
      <c r="A171" s="10">
        <f t="shared" si="2"/>
        <v>0</v>
      </c>
      <c r="B171" s="11" t="s">
        <v>2135</v>
      </c>
      <c r="C171" s="5">
        <f>""</f>
      </c>
      <c r="D171" s="31" t="s">
        <v>547</v>
      </c>
      <c r="E171" s="31" t="s">
        <v>548</v>
      </c>
      <c r="F171" s="32">
        <f>+SUM(F172:F173)</f>
        <v>0</v>
      </c>
    </row>
    <row r="172" spans="1:6" ht="15.75">
      <c r="A172" s="10">
        <f t="shared" si="2"/>
        <v>0</v>
      </c>
      <c r="B172" s="11"/>
      <c r="C172" s="5">
        <f>""</f>
      </c>
      <c r="D172" s="31" t="s">
        <v>549</v>
      </c>
      <c r="E172" s="31" t="s">
        <v>550</v>
      </c>
      <c r="F172" s="2">
        <v>0</v>
      </c>
    </row>
    <row r="173" spans="1:6" ht="15.75">
      <c r="A173" s="10">
        <f t="shared" si="2"/>
        <v>0</v>
      </c>
      <c r="B173" s="11"/>
      <c r="C173" s="5">
        <f>""</f>
      </c>
      <c r="D173" s="31" t="s">
        <v>551</v>
      </c>
      <c r="E173" s="31" t="s">
        <v>552</v>
      </c>
      <c r="F173" s="2">
        <v>0</v>
      </c>
    </row>
    <row r="174" spans="1:6" ht="15.75">
      <c r="A174" s="10">
        <f t="shared" si="2"/>
        <v>0</v>
      </c>
      <c r="B174" s="11" t="s">
        <v>2136</v>
      </c>
      <c r="C174" s="5">
        <f>""</f>
      </c>
      <c r="D174" s="31" t="s">
        <v>553</v>
      </c>
      <c r="E174" s="31" t="s">
        <v>554</v>
      </c>
      <c r="F174" s="32">
        <f>SUM(F175:F176)</f>
        <v>0</v>
      </c>
    </row>
    <row r="175" spans="1:6" ht="15.75">
      <c r="A175" s="10">
        <f t="shared" si="2"/>
        <v>0</v>
      </c>
      <c r="B175" s="11"/>
      <c r="C175" s="5">
        <f>""</f>
      </c>
      <c r="D175" s="31" t="s">
        <v>555</v>
      </c>
      <c r="E175" s="31" t="s">
        <v>556</v>
      </c>
      <c r="F175" s="2">
        <v>0</v>
      </c>
    </row>
    <row r="176" spans="1:6" ht="15.75">
      <c r="A176" s="10">
        <f t="shared" si="2"/>
        <v>0</v>
      </c>
      <c r="B176" s="11"/>
      <c r="C176" s="5">
        <f>""</f>
      </c>
      <c r="D176" s="31" t="s">
        <v>557</v>
      </c>
      <c r="E176" s="31" t="s">
        <v>558</v>
      </c>
      <c r="F176" s="2">
        <v>0</v>
      </c>
    </row>
    <row r="177" spans="1:6" ht="15.75">
      <c r="A177" s="10">
        <f t="shared" si="2"/>
        <v>0</v>
      </c>
      <c r="B177" s="11"/>
      <c r="C177" s="5">
        <f>""</f>
      </c>
      <c r="D177" s="31" t="s">
        <v>559</v>
      </c>
      <c r="E177" s="31" t="s">
        <v>560</v>
      </c>
      <c r="F177" s="2">
        <v>0</v>
      </c>
    </row>
    <row r="178" spans="1:6" ht="15.75">
      <c r="A178" s="10">
        <f t="shared" si="2"/>
        <v>0</v>
      </c>
      <c r="B178" s="11" t="s">
        <v>2137</v>
      </c>
      <c r="C178" s="5">
        <f>""</f>
      </c>
      <c r="D178" s="31" t="s">
        <v>561</v>
      </c>
      <c r="E178" s="31" t="s">
        <v>562</v>
      </c>
      <c r="F178" s="32">
        <f>SUM(F179,F195,F196,F197,F198,F199,F220)</f>
        <v>299990</v>
      </c>
    </row>
    <row r="179" spans="1:6" ht="15.75">
      <c r="A179" s="10">
        <f t="shared" si="2"/>
        <v>0</v>
      </c>
      <c r="B179" s="11" t="s">
        <v>2138</v>
      </c>
      <c r="C179" s="5">
        <f>""</f>
      </c>
      <c r="D179" s="31" t="s">
        <v>563</v>
      </c>
      <c r="E179" s="31" t="s">
        <v>433</v>
      </c>
      <c r="F179" s="32">
        <f>SUM(F180,F185,F190)</f>
        <v>299990</v>
      </c>
    </row>
    <row r="180" spans="1:6" ht="15.75">
      <c r="A180" s="10">
        <f t="shared" si="2"/>
        <v>0</v>
      </c>
      <c r="B180" s="11" t="s">
        <v>2139</v>
      </c>
      <c r="C180" s="5">
        <f>""</f>
      </c>
      <c r="D180" s="31" t="s">
        <v>564</v>
      </c>
      <c r="E180" s="31" t="s">
        <v>435</v>
      </c>
      <c r="F180" s="32">
        <f>SUM(F181:F184)</f>
        <v>299990</v>
      </c>
    </row>
    <row r="181" spans="1:6" ht="15.75">
      <c r="A181" s="10">
        <f t="shared" si="2"/>
        <v>0</v>
      </c>
      <c r="B181" s="11"/>
      <c r="C181" s="5">
        <f>""</f>
      </c>
      <c r="D181" s="31" t="s">
        <v>565</v>
      </c>
      <c r="E181" s="31" t="s">
        <v>522</v>
      </c>
      <c r="F181" s="2">
        <v>299990</v>
      </c>
    </row>
    <row r="182" spans="1:6" ht="15.75">
      <c r="A182" s="10">
        <f t="shared" si="2"/>
        <v>0</v>
      </c>
      <c r="B182" s="11"/>
      <c r="C182" s="5">
        <f>""</f>
      </c>
      <c r="D182" s="31" t="s">
        <v>566</v>
      </c>
      <c r="E182" s="31" t="s">
        <v>567</v>
      </c>
      <c r="F182" s="2">
        <v>0</v>
      </c>
    </row>
    <row r="183" spans="1:6" ht="15.75">
      <c r="A183" s="10">
        <f t="shared" si="2"/>
        <v>0</v>
      </c>
      <c r="B183" s="11"/>
      <c r="C183" s="5">
        <f>""</f>
      </c>
      <c r="D183" s="31" t="s">
        <v>568</v>
      </c>
      <c r="E183" s="31" t="s">
        <v>487</v>
      </c>
      <c r="F183" s="2">
        <v>0</v>
      </c>
    </row>
    <row r="184" spans="1:6" ht="15.75">
      <c r="A184" s="10">
        <f t="shared" si="2"/>
        <v>0</v>
      </c>
      <c r="B184" s="11"/>
      <c r="C184" s="5">
        <f>""</f>
      </c>
      <c r="D184" s="31" t="s">
        <v>569</v>
      </c>
      <c r="E184" s="31" t="s">
        <v>489</v>
      </c>
      <c r="F184" s="2">
        <v>0</v>
      </c>
    </row>
    <row r="185" spans="1:6" ht="15.75">
      <c r="A185" s="10">
        <f t="shared" si="2"/>
        <v>0</v>
      </c>
      <c r="B185" s="11" t="s">
        <v>2140</v>
      </c>
      <c r="C185" s="5">
        <f>""</f>
      </c>
      <c r="D185" s="31" t="s">
        <v>570</v>
      </c>
      <c r="E185" s="31" t="s">
        <v>491</v>
      </c>
      <c r="F185" s="32">
        <f>SUM(F186:F189)</f>
        <v>0</v>
      </c>
    </row>
    <row r="186" spans="1:6" ht="15.75">
      <c r="A186" s="10">
        <f t="shared" si="2"/>
        <v>0</v>
      </c>
      <c r="B186" s="11"/>
      <c r="C186" s="5">
        <f>""</f>
      </c>
      <c r="D186" s="31" t="s">
        <v>571</v>
      </c>
      <c r="E186" s="31" t="s">
        <v>522</v>
      </c>
      <c r="F186" s="2">
        <v>0</v>
      </c>
    </row>
    <row r="187" spans="1:6" ht="15.75">
      <c r="A187" s="10">
        <f t="shared" si="2"/>
        <v>0</v>
      </c>
      <c r="B187" s="11"/>
      <c r="C187" s="5">
        <f>""</f>
      </c>
      <c r="D187" s="31" t="s">
        <v>572</v>
      </c>
      <c r="E187" s="31" t="s">
        <v>567</v>
      </c>
      <c r="F187" s="2">
        <v>0</v>
      </c>
    </row>
    <row r="188" spans="1:6" ht="15.75">
      <c r="A188" s="10">
        <f t="shared" si="2"/>
        <v>0</v>
      </c>
      <c r="B188" s="11"/>
      <c r="C188" s="5">
        <f>""</f>
      </c>
      <c r="D188" s="31" t="s">
        <v>573</v>
      </c>
      <c r="E188" s="31" t="s">
        <v>487</v>
      </c>
      <c r="F188" s="2">
        <v>0</v>
      </c>
    </row>
    <row r="189" spans="1:6" ht="15.75">
      <c r="A189" s="10">
        <f t="shared" si="2"/>
        <v>0</v>
      </c>
      <c r="B189" s="11"/>
      <c r="C189" s="5">
        <f>""</f>
      </c>
      <c r="D189" s="31" t="s">
        <v>574</v>
      </c>
      <c r="E189" s="31" t="s">
        <v>518</v>
      </c>
      <c r="F189" s="2">
        <v>0</v>
      </c>
    </row>
    <row r="190" spans="1:6" ht="15.75">
      <c r="A190" s="10">
        <f t="shared" si="2"/>
        <v>0</v>
      </c>
      <c r="B190" s="11" t="s">
        <v>2141</v>
      </c>
      <c r="C190" s="5">
        <f>""</f>
      </c>
      <c r="D190" s="31" t="s">
        <v>575</v>
      </c>
      <c r="E190" s="31" t="s">
        <v>520</v>
      </c>
      <c r="F190" s="32">
        <f>SUM(F191:F194)</f>
        <v>0</v>
      </c>
    </row>
    <row r="191" spans="1:6" ht="15.75">
      <c r="A191" s="10">
        <f t="shared" si="2"/>
        <v>0</v>
      </c>
      <c r="B191" s="11"/>
      <c r="C191" s="5">
        <f>""</f>
      </c>
      <c r="D191" s="31" t="s">
        <v>576</v>
      </c>
      <c r="E191" s="31" t="s">
        <v>577</v>
      </c>
      <c r="F191" s="2">
        <v>0</v>
      </c>
    </row>
    <row r="192" spans="1:6" ht="15.75">
      <c r="A192" s="10">
        <f t="shared" si="2"/>
        <v>0</v>
      </c>
      <c r="B192" s="11"/>
      <c r="C192" s="5">
        <f>""</f>
      </c>
      <c r="D192" s="31" t="s">
        <v>578</v>
      </c>
      <c r="E192" s="31" t="s">
        <v>567</v>
      </c>
      <c r="F192" s="2">
        <v>0</v>
      </c>
    </row>
    <row r="193" spans="1:6" ht="15.75">
      <c r="A193" s="10">
        <f t="shared" si="2"/>
        <v>0</v>
      </c>
      <c r="B193" s="11"/>
      <c r="C193" s="5">
        <f>""</f>
      </c>
      <c r="D193" s="31" t="s">
        <v>579</v>
      </c>
      <c r="E193" s="31" t="s">
        <v>487</v>
      </c>
      <c r="F193" s="2">
        <v>0</v>
      </c>
    </row>
    <row r="194" spans="1:6" ht="15.75">
      <c r="A194" s="10">
        <f t="shared" si="2"/>
        <v>0</v>
      </c>
      <c r="B194" s="11"/>
      <c r="C194" s="5">
        <f>""</f>
      </c>
      <c r="D194" s="31" t="s">
        <v>580</v>
      </c>
      <c r="E194" s="31" t="s">
        <v>525</v>
      </c>
      <c r="F194" s="2">
        <v>0</v>
      </c>
    </row>
    <row r="195" spans="1:6" ht="15.75">
      <c r="A195" s="10">
        <f t="shared" si="2"/>
        <v>0</v>
      </c>
      <c r="B195" s="11"/>
      <c r="C195" s="5">
        <f>""</f>
      </c>
      <c r="D195" s="31" t="s">
        <v>581</v>
      </c>
      <c r="E195" s="31" t="s">
        <v>535</v>
      </c>
      <c r="F195" s="2">
        <v>0</v>
      </c>
    </row>
    <row r="196" spans="1:6" ht="15.75">
      <c r="A196" s="10">
        <f t="shared" si="2"/>
        <v>0</v>
      </c>
      <c r="B196" s="11"/>
      <c r="C196" s="5">
        <f>""</f>
      </c>
      <c r="D196" s="31" t="s">
        <v>582</v>
      </c>
      <c r="E196" s="31" t="s">
        <v>537</v>
      </c>
      <c r="F196" s="2">
        <v>0</v>
      </c>
    </row>
    <row r="197" spans="1:6" ht="15.75">
      <c r="A197" s="10">
        <f t="shared" si="2"/>
        <v>0</v>
      </c>
      <c r="B197" s="11"/>
      <c r="C197" s="5">
        <f>""</f>
      </c>
      <c r="D197" s="31" t="s">
        <v>583</v>
      </c>
      <c r="E197" s="31" t="s">
        <v>539</v>
      </c>
      <c r="F197" s="2">
        <v>0</v>
      </c>
    </row>
    <row r="198" spans="1:6" ht="15.75">
      <c r="A198" s="10">
        <f t="shared" si="2"/>
        <v>0</v>
      </c>
      <c r="B198" s="11"/>
      <c r="C198" s="5">
        <f>""</f>
      </c>
      <c r="D198" s="31" t="s">
        <v>584</v>
      </c>
      <c r="E198" s="31" t="s">
        <v>585</v>
      </c>
      <c r="F198" s="2">
        <v>0</v>
      </c>
    </row>
    <row r="199" spans="1:6" ht="15.75">
      <c r="A199" s="10">
        <f t="shared" si="2"/>
        <v>0</v>
      </c>
      <c r="B199" s="11" t="s">
        <v>2142</v>
      </c>
      <c r="C199" s="5">
        <f>""</f>
      </c>
      <c r="D199" s="31" t="s">
        <v>586</v>
      </c>
      <c r="E199" s="31" t="s">
        <v>1</v>
      </c>
      <c r="F199" s="32">
        <f>SUM(F200,F207,F214,F218:F219)</f>
        <v>0</v>
      </c>
    </row>
    <row r="200" spans="1:6" ht="15.75">
      <c r="A200" s="10">
        <f t="shared" si="2"/>
        <v>0</v>
      </c>
      <c r="B200" s="11" t="s">
        <v>2143</v>
      </c>
      <c r="C200" s="5">
        <f>""</f>
      </c>
      <c r="D200" s="31" t="s">
        <v>587</v>
      </c>
      <c r="E200" s="31" t="s">
        <v>588</v>
      </c>
      <c r="F200" s="32">
        <f>SUM(F201:F206)</f>
        <v>0</v>
      </c>
    </row>
    <row r="201" spans="1:6" ht="15.75">
      <c r="A201" s="10">
        <f t="shared" si="2"/>
        <v>0</v>
      </c>
      <c r="B201" s="11"/>
      <c r="C201" s="5">
        <f>""</f>
      </c>
      <c r="D201" s="31" t="s">
        <v>589</v>
      </c>
      <c r="E201" s="31" t="s">
        <v>19</v>
      </c>
      <c r="F201" s="2">
        <v>0</v>
      </c>
    </row>
    <row r="202" spans="1:6" ht="15.75">
      <c r="A202" s="10">
        <f t="shared" si="2"/>
        <v>0</v>
      </c>
      <c r="B202" s="11"/>
      <c r="C202" s="5">
        <f>""</f>
      </c>
      <c r="D202" s="31" t="s">
        <v>590</v>
      </c>
      <c r="E202" s="31" t="s">
        <v>7</v>
      </c>
      <c r="F202" s="2">
        <v>0</v>
      </c>
    </row>
    <row r="203" spans="1:6" ht="15.75">
      <c r="A203" s="10">
        <f t="shared" si="2"/>
        <v>0</v>
      </c>
      <c r="B203" s="11"/>
      <c r="C203" s="5">
        <f>""</f>
      </c>
      <c r="D203" s="31" t="s">
        <v>591</v>
      </c>
      <c r="E203" s="31" t="s">
        <v>13</v>
      </c>
      <c r="F203" s="2">
        <v>0</v>
      </c>
    </row>
    <row r="204" spans="1:6" ht="15.75">
      <c r="A204" s="10">
        <f t="shared" si="2"/>
        <v>0</v>
      </c>
      <c r="B204" s="11"/>
      <c r="C204" s="5">
        <f>""</f>
      </c>
      <c r="D204" s="31" t="s">
        <v>592</v>
      </c>
      <c r="E204" s="31" t="s">
        <v>593</v>
      </c>
      <c r="F204" s="2">
        <v>0</v>
      </c>
    </row>
    <row r="205" spans="1:6" ht="15.75">
      <c r="A205" s="10">
        <f t="shared" si="2"/>
        <v>0</v>
      </c>
      <c r="B205" s="11"/>
      <c r="C205" s="5">
        <f>""</f>
      </c>
      <c r="D205" s="31" t="s">
        <v>594</v>
      </c>
      <c r="E205" s="31" t="s">
        <v>619</v>
      </c>
      <c r="F205" s="2">
        <v>0</v>
      </c>
    </row>
    <row r="206" spans="1:6" ht="15.75">
      <c r="A206" s="10">
        <f aca="true" t="shared" si="3" ref="A206:A239">IF(F206&lt;&gt;"",0,1)</f>
        <v>0</v>
      </c>
      <c r="B206" s="11"/>
      <c r="C206" s="5">
        <f>""</f>
      </c>
      <c r="D206" s="31" t="s">
        <v>620</v>
      </c>
      <c r="E206" s="31" t="s">
        <v>15</v>
      </c>
      <c r="F206" s="2">
        <v>0</v>
      </c>
    </row>
    <row r="207" spans="1:6" ht="15.75">
      <c r="A207" s="10">
        <f t="shared" si="3"/>
        <v>0</v>
      </c>
      <c r="B207" s="11" t="s">
        <v>2144</v>
      </c>
      <c r="C207" s="5">
        <f>""</f>
      </c>
      <c r="D207" s="31" t="s">
        <v>621</v>
      </c>
      <c r="E207" s="31" t="s">
        <v>622</v>
      </c>
      <c r="F207" s="32">
        <f>SUM(F208:F213)</f>
        <v>0</v>
      </c>
    </row>
    <row r="208" spans="1:6" ht="15.75">
      <c r="A208" s="10">
        <f t="shared" si="3"/>
        <v>0</v>
      </c>
      <c r="B208" s="11"/>
      <c r="C208" s="5">
        <f>""</f>
      </c>
      <c r="D208" s="31" t="s">
        <v>623</v>
      </c>
      <c r="E208" s="31" t="s">
        <v>19</v>
      </c>
      <c r="F208" s="2">
        <v>0</v>
      </c>
    </row>
    <row r="209" spans="1:6" ht="15.75">
      <c r="A209" s="10">
        <f t="shared" si="3"/>
        <v>0</v>
      </c>
      <c r="B209" s="11"/>
      <c r="C209" s="5">
        <f>""</f>
      </c>
      <c r="D209" s="31" t="s">
        <v>624</v>
      </c>
      <c r="E209" s="31" t="s">
        <v>7</v>
      </c>
      <c r="F209" s="2">
        <v>0</v>
      </c>
    </row>
    <row r="210" spans="1:6" ht="15.75">
      <c r="A210" s="10">
        <f t="shared" si="3"/>
        <v>0</v>
      </c>
      <c r="B210" s="11"/>
      <c r="C210" s="5">
        <f>""</f>
      </c>
      <c r="D210" s="31" t="s">
        <v>625</v>
      </c>
      <c r="E210" s="31" t="s">
        <v>13</v>
      </c>
      <c r="F210" s="2">
        <v>0</v>
      </c>
    </row>
    <row r="211" spans="1:6" ht="15.75">
      <c r="A211" s="10">
        <f t="shared" si="3"/>
        <v>0</v>
      </c>
      <c r="B211" s="11"/>
      <c r="C211" s="5">
        <f>""</f>
      </c>
      <c r="D211" s="31" t="s">
        <v>626</v>
      </c>
      <c r="E211" s="31" t="s">
        <v>593</v>
      </c>
      <c r="F211" s="2">
        <v>0</v>
      </c>
    </row>
    <row r="212" spans="1:6" ht="15.75">
      <c r="A212" s="10">
        <f t="shared" si="3"/>
        <v>0</v>
      </c>
      <c r="B212" s="11"/>
      <c r="C212" s="5">
        <f>""</f>
      </c>
      <c r="D212" s="31" t="s">
        <v>627</v>
      </c>
      <c r="E212" s="31" t="s">
        <v>619</v>
      </c>
      <c r="F212" s="2">
        <v>0</v>
      </c>
    </row>
    <row r="213" spans="1:6" ht="15.75">
      <c r="A213" s="10">
        <f t="shared" si="3"/>
        <v>0</v>
      </c>
      <c r="B213" s="11"/>
      <c r="C213" s="5">
        <f>""</f>
      </c>
      <c r="D213" s="31" t="s">
        <v>628</v>
      </c>
      <c r="E213" s="31" t="s">
        <v>22</v>
      </c>
      <c r="F213" s="2">
        <v>0</v>
      </c>
    </row>
    <row r="214" spans="1:6" ht="15.75">
      <c r="A214" s="10">
        <f t="shared" si="3"/>
        <v>0</v>
      </c>
      <c r="B214" s="11" t="s">
        <v>2145</v>
      </c>
      <c r="C214" s="5">
        <f>""</f>
      </c>
      <c r="D214" s="31" t="s">
        <v>629</v>
      </c>
      <c r="E214" s="31" t="s">
        <v>630</v>
      </c>
      <c r="F214" s="32">
        <f>SUM(F215:F217)</f>
        <v>0</v>
      </c>
    </row>
    <row r="215" spans="1:6" ht="15.75">
      <c r="A215" s="10">
        <f t="shared" si="3"/>
        <v>0</v>
      </c>
      <c r="B215" s="11"/>
      <c r="C215" s="5">
        <f>""</f>
      </c>
      <c r="D215" s="31" t="s">
        <v>631</v>
      </c>
      <c r="E215" s="31" t="s">
        <v>632</v>
      </c>
      <c r="F215" s="2">
        <v>0</v>
      </c>
    </row>
    <row r="216" spans="1:6" ht="15.75">
      <c r="A216" s="10">
        <f t="shared" si="3"/>
        <v>0</v>
      </c>
      <c r="B216" s="11"/>
      <c r="C216" s="5">
        <f>""</f>
      </c>
      <c r="D216" s="31" t="s">
        <v>633</v>
      </c>
      <c r="E216" s="31" t="s">
        <v>7</v>
      </c>
      <c r="F216" s="2">
        <v>0</v>
      </c>
    </row>
    <row r="217" spans="1:6" ht="15.75">
      <c r="A217" s="10">
        <f t="shared" si="3"/>
        <v>0</v>
      </c>
      <c r="B217" s="11"/>
      <c r="C217" s="5">
        <f>""</f>
      </c>
      <c r="D217" s="31" t="s">
        <v>634</v>
      </c>
      <c r="E217" s="31" t="s">
        <v>28</v>
      </c>
      <c r="F217" s="2">
        <v>0</v>
      </c>
    </row>
    <row r="218" spans="1:6" ht="15.75">
      <c r="A218" s="10">
        <f t="shared" si="3"/>
        <v>0</v>
      </c>
      <c r="B218" s="11"/>
      <c r="C218" s="5">
        <f>""</f>
      </c>
      <c r="D218" s="31" t="s">
        <v>635</v>
      </c>
      <c r="E218" s="31" t="s">
        <v>636</v>
      </c>
      <c r="F218" s="2">
        <v>0</v>
      </c>
    </row>
    <row r="219" spans="1:6" ht="15.75">
      <c r="A219" s="10">
        <f t="shared" si="3"/>
        <v>0</v>
      </c>
      <c r="B219" s="11"/>
      <c r="C219" s="5">
        <f>""</f>
      </c>
      <c r="D219" s="31" t="s">
        <v>637</v>
      </c>
      <c r="E219" s="31" t="s">
        <v>32</v>
      </c>
      <c r="F219" s="2">
        <v>0</v>
      </c>
    </row>
    <row r="220" spans="1:6" ht="15.75">
      <c r="A220" s="10">
        <f t="shared" si="3"/>
        <v>0</v>
      </c>
      <c r="B220" s="11" t="s">
        <v>2146</v>
      </c>
      <c r="C220" s="5">
        <f>""</f>
      </c>
      <c r="D220" s="31" t="s">
        <v>638</v>
      </c>
      <c r="E220" s="31" t="s">
        <v>34</v>
      </c>
      <c r="F220" s="32">
        <f>SUM(F221:F224)</f>
        <v>0</v>
      </c>
    </row>
    <row r="221" spans="1:6" ht="15.75">
      <c r="A221" s="10">
        <f t="shared" si="3"/>
        <v>0</v>
      </c>
      <c r="B221" s="11"/>
      <c r="C221" s="5">
        <f>""</f>
      </c>
      <c r="D221" s="31" t="s">
        <v>639</v>
      </c>
      <c r="E221" s="31" t="s">
        <v>36</v>
      </c>
      <c r="F221" s="2">
        <v>0</v>
      </c>
    </row>
    <row r="222" spans="1:6" ht="15.75">
      <c r="A222" s="10">
        <f t="shared" si="3"/>
        <v>0</v>
      </c>
      <c r="B222" s="11"/>
      <c r="C222" s="5">
        <f>""</f>
      </c>
      <c r="D222" s="31" t="s">
        <v>640</v>
      </c>
      <c r="E222" s="31" t="s">
        <v>38</v>
      </c>
      <c r="F222" s="2">
        <v>0</v>
      </c>
    </row>
    <row r="223" spans="1:6" ht="15.75">
      <c r="A223" s="10">
        <f t="shared" si="3"/>
        <v>0</v>
      </c>
      <c r="B223" s="11"/>
      <c r="C223" s="5">
        <f>""</f>
      </c>
      <c r="D223" s="31" t="s">
        <v>641</v>
      </c>
      <c r="E223" s="31" t="s">
        <v>40</v>
      </c>
      <c r="F223" s="2">
        <v>0</v>
      </c>
    </row>
    <row r="224" spans="1:6" ht="15.75">
      <c r="A224" s="10">
        <f t="shared" si="3"/>
        <v>0</v>
      </c>
      <c r="B224" s="11"/>
      <c r="C224" s="5">
        <f>""</f>
      </c>
      <c r="D224" s="31" t="s">
        <v>642</v>
      </c>
      <c r="E224" s="31" t="s">
        <v>42</v>
      </c>
      <c r="F224" s="2">
        <v>0</v>
      </c>
    </row>
    <row r="225" spans="1:6" ht="15.75">
      <c r="A225" s="10">
        <f t="shared" si="3"/>
        <v>0</v>
      </c>
      <c r="B225" s="11"/>
      <c r="C225" s="5">
        <f>""</f>
      </c>
      <c r="D225" s="31" t="s">
        <v>643</v>
      </c>
      <c r="E225" s="31" t="s">
        <v>644</v>
      </c>
      <c r="F225" s="2">
        <v>0</v>
      </c>
    </row>
    <row r="226" spans="1:6" ht="15.75">
      <c r="A226" s="10">
        <f t="shared" si="3"/>
        <v>0</v>
      </c>
      <c r="B226" s="11" t="s">
        <v>2147</v>
      </c>
      <c r="C226" s="5">
        <f>""</f>
      </c>
      <c r="D226" s="28" t="s">
        <v>1227</v>
      </c>
      <c r="E226" s="28" t="s">
        <v>645</v>
      </c>
      <c r="F226" s="30">
        <f>SUM(F227,F231,F235)</f>
        <v>6670311.59</v>
      </c>
    </row>
    <row r="227" spans="1:6" ht="15.75">
      <c r="A227" s="10">
        <f t="shared" si="3"/>
        <v>0</v>
      </c>
      <c r="B227" s="11" t="s">
        <v>2148</v>
      </c>
      <c r="C227" s="5">
        <f>""</f>
      </c>
      <c r="D227" s="31" t="s">
        <v>646</v>
      </c>
      <c r="E227" s="31" t="s">
        <v>647</v>
      </c>
      <c r="F227" s="32">
        <f>SUM(F228:F230)</f>
        <v>3386982.1500000004</v>
      </c>
    </row>
    <row r="228" spans="1:7" ht="15.75">
      <c r="A228" s="10">
        <f t="shared" si="3"/>
        <v>0</v>
      </c>
      <c r="B228" s="11"/>
      <c r="C228" s="5">
        <f>""</f>
      </c>
      <c r="D228" s="31" t="s">
        <v>648</v>
      </c>
      <c r="E228" s="31" t="s">
        <v>649</v>
      </c>
      <c r="F228" s="2">
        <v>3379127.41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650</v>
      </c>
      <c r="E229" s="31" t="s">
        <v>651</v>
      </c>
      <c r="F229" s="2">
        <v>14.31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652</v>
      </c>
      <c r="E230" s="31" t="s">
        <v>653</v>
      </c>
      <c r="F230" s="2">
        <v>7840.43</v>
      </c>
      <c r="G230" s="63"/>
    </row>
    <row r="231" spans="1:6" ht="15.75">
      <c r="A231" s="10">
        <f t="shared" si="3"/>
        <v>0</v>
      </c>
      <c r="B231" s="11" t="s">
        <v>2149</v>
      </c>
      <c r="C231" s="5">
        <f>""</f>
      </c>
      <c r="D231" s="31" t="s">
        <v>654</v>
      </c>
      <c r="E231" s="31" t="s">
        <v>1233</v>
      </c>
      <c r="F231" s="32">
        <f>SUM(F232:F234)</f>
        <v>3277918.8</v>
      </c>
    </row>
    <row r="232" spans="1:7" ht="15.75">
      <c r="A232" s="10">
        <f t="shared" si="3"/>
        <v>0</v>
      </c>
      <c r="B232" s="11"/>
      <c r="C232" s="5">
        <f>""</f>
      </c>
      <c r="D232" s="31" t="s">
        <v>655</v>
      </c>
      <c r="E232" s="31" t="s">
        <v>656</v>
      </c>
      <c r="F232" s="2">
        <v>3189117.96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657</v>
      </c>
      <c r="E233" s="31" t="s">
        <v>658</v>
      </c>
      <c r="F233" s="2">
        <v>88800.84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659</v>
      </c>
      <c r="E234" s="31" t="s">
        <v>660</v>
      </c>
      <c r="F234" s="2">
        <v>0</v>
      </c>
      <c r="G234" s="63"/>
    </row>
    <row r="235" spans="1:7" ht="15.75">
      <c r="A235" s="10">
        <f t="shared" si="3"/>
        <v>0</v>
      </c>
      <c r="B235" s="11"/>
      <c r="C235" s="5">
        <f>""</f>
      </c>
      <c r="D235" s="31" t="s">
        <v>1238</v>
      </c>
      <c r="E235" s="31" t="s">
        <v>714</v>
      </c>
      <c r="F235" s="2">
        <v>5410.64</v>
      </c>
      <c r="G235" s="63"/>
    </row>
    <row r="236" spans="1:6" ht="15.75">
      <c r="A236" s="10">
        <f t="shared" si="3"/>
        <v>0</v>
      </c>
      <c r="B236" s="11" t="s">
        <v>2150</v>
      </c>
      <c r="C236" s="5">
        <f>""</f>
      </c>
      <c r="D236" s="28" t="s">
        <v>48</v>
      </c>
      <c r="E236" s="28" t="s">
        <v>49</v>
      </c>
      <c r="F236" s="30">
        <f>SUM(F237:F238)</f>
        <v>456663.58</v>
      </c>
    </row>
    <row r="237" spans="1:6" ht="15.75">
      <c r="A237" s="10">
        <f t="shared" si="3"/>
        <v>0</v>
      </c>
      <c r="B237" s="11"/>
      <c r="C237" s="5">
        <f>""</f>
      </c>
      <c r="D237" s="11" t="s">
        <v>757</v>
      </c>
      <c r="E237" s="36" t="s">
        <v>672</v>
      </c>
      <c r="F237" s="2">
        <v>456663.58</v>
      </c>
    </row>
    <row r="238" spans="1:6" ht="15.75">
      <c r="A238" s="10">
        <f t="shared" si="3"/>
        <v>0</v>
      </c>
      <c r="B238" s="11"/>
      <c r="C238" s="5">
        <f>""</f>
      </c>
      <c r="D238" s="11" t="s">
        <v>758</v>
      </c>
      <c r="E238" s="36" t="s">
        <v>673</v>
      </c>
      <c r="F238" s="2">
        <v>0</v>
      </c>
    </row>
    <row r="239" spans="1:6" ht="15.75">
      <c r="A239" s="10">
        <f t="shared" si="3"/>
        <v>0</v>
      </c>
      <c r="B239" s="11"/>
      <c r="C239" s="5">
        <f>""</f>
      </c>
      <c r="D239" s="37" t="s">
        <v>50</v>
      </c>
      <c r="E239" s="38" t="s">
        <v>51</v>
      </c>
      <c r="F239" s="1">
        <v>0</v>
      </c>
    </row>
    <row r="240" spans="1:7" s="39" customFormat="1" ht="15.75">
      <c r="A240" s="10"/>
      <c r="B240" s="11"/>
      <c r="C240" s="5">
        <f>""</f>
      </c>
      <c r="E240" s="40" t="s">
        <v>377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5" operator="equal" stopIfTrue="1">
      <formula>""</formula>
    </cfRule>
  </conditionalFormatting>
  <conditionalFormatting sqref="D13">
    <cfRule type="expression" priority="49" dxfId="112" stopIfTrue="1">
      <formula>#REF!&lt;&gt;#REF!</formula>
    </cfRule>
  </conditionalFormatting>
  <conditionalFormatting sqref="F240 F12:F13">
    <cfRule type="expression" priority="50" dxfId="112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A12" activePane="bottomLeft" state="frozen"/>
      <selection pane="topLeft" activeCell="F17" sqref="F17"/>
      <selection pane="bottomLeft" activeCell="E16" sqref="E16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2173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1250</v>
      </c>
      <c r="E13" s="78">
        <f>SUM(E14,E34,E52)</f>
        <v>24034927.764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1253</v>
      </c>
      <c r="E14" s="78">
        <f>SUM(E15:E23)</f>
        <v>20881962.614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663</v>
      </c>
      <c r="E15" s="57">
        <v>0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664</v>
      </c>
      <c r="E16" s="57">
        <v>0</v>
      </c>
      <c r="F16" s="74">
        <f t="shared" si="0"/>
        <v>0</v>
      </c>
    </row>
    <row r="17" spans="3:6" ht="15.75">
      <c r="C17" s="81" t="str">
        <f>BDValores!F264</f>
        <v>01.01.03.</v>
      </c>
      <c r="D17" s="82" t="s">
        <v>1260</v>
      </c>
      <c r="E17" s="57">
        <f>19128538.33-1300000</f>
        <v>17828538.33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1263</v>
      </c>
      <c r="E18" s="57">
        <f>3128659.17-170000</f>
        <v>2958659.17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1266</v>
      </c>
      <c r="E19" s="57">
        <v>0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667</v>
      </c>
      <c r="E20" s="57">
        <v>0</v>
      </c>
      <c r="F20" s="74">
        <f t="shared" si="0"/>
        <v>0</v>
      </c>
    </row>
    <row r="21" spans="3:6" ht="15.75">
      <c r="C21" s="81" t="str">
        <f>BDValores!F268</f>
        <v>01.01.07.</v>
      </c>
      <c r="D21" s="82" t="s">
        <v>665</v>
      </c>
      <c r="E21" s="57">
        <f>47095.954-5000</f>
        <v>42095.954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1273</v>
      </c>
      <c r="E22" s="57">
        <f>52669.16-0</f>
        <v>52669.16</v>
      </c>
      <c r="F22" s="74">
        <f t="shared" si="0"/>
        <v>0</v>
      </c>
    </row>
    <row r="23" spans="3:11" ht="15.75">
      <c r="C23" s="81" t="str">
        <f>BDValores!F270</f>
        <v>01.01.09.</v>
      </c>
      <c r="D23" s="82" t="s">
        <v>1276</v>
      </c>
      <c r="E23" s="83">
        <f>SUM(E24:E33)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 t="s">
        <v>2302</v>
      </c>
      <c r="E24" s="57">
        <v>0</v>
      </c>
      <c r="F24" s="74">
        <f t="shared" si="0"/>
        <v>0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 t="s">
        <v>2302</v>
      </c>
      <c r="E25" s="57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 t="s">
        <v>2302</v>
      </c>
      <c r="E26" s="57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 t="s">
        <v>2302</v>
      </c>
      <c r="E27" s="57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 t="s">
        <v>2302</v>
      </c>
      <c r="E28" s="57"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 t="s">
        <v>2302</v>
      </c>
      <c r="E29" s="57">
        <v>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 t="s">
        <v>2302</v>
      </c>
      <c r="E30" s="57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 t="s">
        <v>2302</v>
      </c>
      <c r="E31" s="57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 t="s">
        <v>2302</v>
      </c>
      <c r="E32" s="57">
        <v>0</v>
      </c>
      <c r="F32" s="74">
        <f t="shared" si="0"/>
        <v>0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 t="s">
        <v>2302</v>
      </c>
      <c r="E33" s="57">
        <v>0</v>
      </c>
    </row>
    <row r="34" spans="1:5" ht="15.75">
      <c r="A34" s="85">
        <f>IF(E34=0,1,0)</f>
        <v>0</v>
      </c>
      <c r="C34" s="76" t="str">
        <f>BDValores!F281</f>
        <v>01.02.</v>
      </c>
      <c r="D34" s="80" t="s">
        <v>1299</v>
      </c>
      <c r="E34" s="78">
        <f>SUM(E35:E41)</f>
        <v>3152965.15</v>
      </c>
    </row>
    <row r="35" spans="1:5" ht="15.75">
      <c r="A35" s="70">
        <f>IF(E35=0,1,0)</f>
        <v>0</v>
      </c>
      <c r="C35" s="81" t="str">
        <f>BDValores!F282</f>
        <v>01.02.01.</v>
      </c>
      <c r="D35" s="82" t="s">
        <v>1302</v>
      </c>
      <c r="E35" s="57">
        <f>2729083-0</f>
        <v>2729083</v>
      </c>
    </row>
    <row r="36" spans="3:6" ht="15.75">
      <c r="C36" s="81" t="str">
        <f>BDValores!F283</f>
        <v>01.02.02.</v>
      </c>
      <c r="D36" s="82" t="s">
        <v>263</v>
      </c>
      <c r="E36" s="57">
        <v>423882.15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759</v>
      </c>
      <c r="E37" s="57">
        <v>0</v>
      </c>
      <c r="F37" s="74">
        <f t="shared" si="3"/>
        <v>0</v>
      </c>
    </row>
    <row r="38" spans="3:6" ht="15.75">
      <c r="C38" s="81" t="str">
        <f>BDValores!F285</f>
        <v>01.02.04.</v>
      </c>
      <c r="D38" s="82" t="s">
        <v>664</v>
      </c>
      <c r="E38" s="57">
        <v>0</v>
      </c>
      <c r="F38" s="74">
        <f t="shared" si="3"/>
        <v>0</v>
      </c>
    </row>
    <row r="39" spans="3:6" ht="15.75">
      <c r="C39" s="81" t="str">
        <f>BDValores!F286</f>
        <v>01.02.05.</v>
      </c>
      <c r="D39" s="82" t="s">
        <v>1311</v>
      </c>
      <c r="E39" s="57">
        <v>0</v>
      </c>
      <c r="F39" s="74">
        <f t="shared" si="3"/>
        <v>0</v>
      </c>
    </row>
    <row r="40" spans="3:6" ht="15.75">
      <c r="C40" s="81" t="str">
        <f>BDValores!F287</f>
        <v>01.02.06.</v>
      </c>
      <c r="D40" s="82" t="s">
        <v>1314</v>
      </c>
      <c r="E40" s="57">
        <v>0</v>
      </c>
      <c r="F40" s="74">
        <f t="shared" si="3"/>
        <v>0</v>
      </c>
    </row>
    <row r="41" spans="3:6" ht="15.75">
      <c r="C41" s="81" t="str">
        <f>BDValores!F288</f>
        <v>01.02.07.</v>
      </c>
      <c r="D41" s="82" t="s">
        <v>1317</v>
      </c>
      <c r="E41" s="83">
        <f>SUM(E42:E51)</f>
        <v>0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 t="s">
        <v>2302</v>
      </c>
      <c r="E42" s="57">
        <v>0</v>
      </c>
      <c r="F42" s="74">
        <f t="shared" si="3"/>
        <v>0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 t="s">
        <v>2302</v>
      </c>
      <c r="E43" s="57">
        <v>0</v>
      </c>
      <c r="F43" s="74">
        <f aca="true" t="shared" si="5" ref="F43:F52">IF(E43="",1,0)</f>
        <v>0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 t="s">
        <v>2302</v>
      </c>
      <c r="E44" s="57">
        <v>0</v>
      </c>
      <c r="F44" s="74">
        <f t="shared" si="5"/>
        <v>0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 t="s">
        <v>2302</v>
      </c>
      <c r="E45" s="57">
        <v>0</v>
      </c>
      <c r="F45" s="74">
        <f t="shared" si="5"/>
        <v>0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 t="s">
        <v>2302</v>
      </c>
      <c r="E46" s="57">
        <v>0</v>
      </c>
      <c r="F46" s="74">
        <f t="shared" si="5"/>
        <v>0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 t="s">
        <v>2302</v>
      </c>
      <c r="E47" s="57">
        <v>0</v>
      </c>
      <c r="F47" s="74">
        <f t="shared" si="5"/>
        <v>0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 t="s">
        <v>2302</v>
      </c>
      <c r="E48" s="57">
        <v>0</v>
      </c>
      <c r="F48" s="74">
        <f t="shared" si="5"/>
        <v>0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 t="s">
        <v>2302</v>
      </c>
      <c r="E49" s="57">
        <v>0</v>
      </c>
      <c r="F49" s="74">
        <f t="shared" si="5"/>
        <v>0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 t="s">
        <v>2302</v>
      </c>
      <c r="E50" s="57">
        <v>0</v>
      </c>
      <c r="F50" s="74">
        <f t="shared" si="5"/>
        <v>0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 t="s">
        <v>2302</v>
      </c>
      <c r="E51" s="57">
        <v>0</v>
      </c>
      <c r="F51" s="74">
        <f t="shared" si="5"/>
        <v>0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1340</v>
      </c>
      <c r="E52" s="62">
        <v>0</v>
      </c>
      <c r="F52" s="74">
        <f t="shared" si="5"/>
        <v>0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1343</v>
      </c>
      <c r="E53" s="78">
        <f>SUM(E54:E58)</f>
        <v>0</v>
      </c>
    </row>
    <row r="54" spans="3:5" ht="15.75">
      <c r="C54" s="81" t="str">
        <f>BDValores!F301</f>
        <v>02.01.</v>
      </c>
      <c r="D54" s="82" t="s">
        <v>346</v>
      </c>
      <c r="E54" s="57">
        <v>0</v>
      </c>
    </row>
    <row r="55" spans="3:6" ht="15.75">
      <c r="C55" s="81" t="str">
        <f>BDValores!F302</f>
        <v>02.02.</v>
      </c>
      <c r="D55" s="82" t="s">
        <v>1348</v>
      </c>
      <c r="E55" s="57">
        <v>0</v>
      </c>
      <c r="F55" s="74">
        <f>IF(E55="",1,0)</f>
        <v>0</v>
      </c>
    </row>
    <row r="56" spans="3:5" ht="15.75">
      <c r="C56" s="81" t="str">
        <f>BDValores!F303</f>
        <v>02.03.</v>
      </c>
      <c r="D56" s="82" t="s">
        <v>1351</v>
      </c>
      <c r="E56" s="57">
        <v>0</v>
      </c>
    </row>
    <row r="57" spans="3:6" ht="15.75">
      <c r="C57" s="81" t="str">
        <f>BDValores!F304</f>
        <v>02.04.</v>
      </c>
      <c r="D57" s="82" t="s">
        <v>1354</v>
      </c>
      <c r="E57" s="57">
        <v>0</v>
      </c>
      <c r="F57" s="74">
        <f>IF(E57="",1,0)</f>
        <v>0</v>
      </c>
    </row>
    <row r="58" spans="3:6" ht="15.75">
      <c r="C58" s="81" t="str">
        <f>BDValores!F305</f>
        <v>02.05.</v>
      </c>
      <c r="D58" s="82" t="s">
        <v>2174</v>
      </c>
      <c r="E58" s="83">
        <f>SUM(E59:E68)</f>
        <v>0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 t="s">
        <v>2302</v>
      </c>
      <c r="E59" s="57">
        <v>0</v>
      </c>
      <c r="F59" s="74">
        <f>IF(E59="",1,0)</f>
        <v>0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 t="s">
        <v>2302</v>
      </c>
      <c r="E60" s="57">
        <v>0</v>
      </c>
    </row>
    <row r="61" spans="1:11" ht="15.75">
      <c r="A61" s="85">
        <f t="shared" si="7"/>
        <v>0</v>
      </c>
      <c r="C61" s="81" t="str">
        <f>BDValores!F308</f>
        <v>02.05.03.</v>
      </c>
      <c r="D61" s="91" t="s">
        <v>2302</v>
      </c>
      <c r="E61" s="57">
        <v>0</v>
      </c>
      <c r="F61" s="74">
        <f aca="true" t="shared" si="8" ref="F61:F69">IF(E61="",1,0)</f>
        <v>0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 t="s">
        <v>2302</v>
      </c>
      <c r="E62" s="57">
        <v>0</v>
      </c>
      <c r="F62" s="74">
        <f t="shared" si="8"/>
        <v>0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 t="s">
        <v>2302</v>
      </c>
      <c r="E63" s="57">
        <v>0</v>
      </c>
      <c r="F63" s="74">
        <f t="shared" si="8"/>
        <v>0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 t="s">
        <v>2302</v>
      </c>
      <c r="E64" s="57">
        <v>0</v>
      </c>
      <c r="F64" s="74">
        <f t="shared" si="8"/>
        <v>0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 t="s">
        <v>2302</v>
      </c>
      <c r="E65" s="57">
        <v>0</v>
      </c>
      <c r="F65" s="74">
        <f t="shared" si="8"/>
        <v>0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 t="s">
        <v>2302</v>
      </c>
      <c r="E66" s="57">
        <v>0</v>
      </c>
      <c r="F66" s="74">
        <f t="shared" si="8"/>
        <v>0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 t="s">
        <v>2302</v>
      </c>
      <c r="E67" s="57">
        <v>0</v>
      </c>
      <c r="F67" s="74">
        <f t="shared" si="8"/>
        <v>0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 t="s">
        <v>2302</v>
      </c>
      <c r="E68" s="57">
        <v>0</v>
      </c>
      <c r="F68" s="74">
        <f t="shared" si="8"/>
        <v>0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1380</v>
      </c>
      <c r="E69" s="78">
        <f>E13-E53</f>
        <v>24034927.764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112" stopIfTrue="1">
      <formula>$G12&lt;&gt;$J12</formula>
    </cfRule>
  </conditionalFormatting>
  <conditionalFormatting sqref="K23:K32">
    <cfRule type="expression" priority="3" dxfId="112" stopIfTrue="1">
      <formula>AND(#REF!&lt;&gt;"x",K23&lt;&gt;U23)</formula>
    </cfRule>
  </conditionalFormatting>
  <conditionalFormatting sqref="K43:K52">
    <cfRule type="expression" priority="4" dxfId="112" stopIfTrue="1">
      <formula>AND(#REF!&lt;&gt;"x",K43&lt;&gt;U33)</formula>
    </cfRule>
  </conditionalFormatting>
  <conditionalFormatting sqref="K61:K69">
    <cfRule type="expression" priority="5" dxfId="112" stopIfTrue="1">
      <formula>AND(#REF!&lt;&gt;"x",K61&lt;&gt;U43)</formula>
    </cfRule>
  </conditionalFormatting>
  <conditionalFormatting sqref="E104 D24:D33 D35:D51 D53:D69 D61:E69 E13:E33 E35:E52 E54:E68">
    <cfRule type="cellIs" priority="6" dxfId="115" operator="equal" stopIfTrue="1">
      <formula>""</formula>
    </cfRule>
  </conditionalFormatting>
  <conditionalFormatting sqref="D104">
    <cfRule type="cellIs" priority="7" dxfId="115" operator="equal" stopIfTrue="1">
      <formula>""</formula>
    </cfRule>
  </conditionalFormatting>
  <conditionalFormatting sqref="C13:C69">
    <cfRule type="expression" priority="8" dxfId="113" stopIfTrue="1">
      <formula>OR(#REF!&gt;0,#REF!&lt;0)</formula>
    </cfRule>
  </conditionalFormatting>
  <conditionalFormatting sqref="E33">
    <cfRule type="cellIs" priority="1" dxfId="115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2176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1249</v>
      </c>
      <c r="D13" s="77" t="s">
        <v>2177</v>
      </c>
      <c r="E13" s="78">
        <f>SUM(E14:E15,E21,E22)</f>
        <v>0</v>
      </c>
    </row>
    <row r="14" spans="1:5" ht="15.75">
      <c r="A14" s="79"/>
      <c r="C14" s="81" t="s">
        <v>1252</v>
      </c>
      <c r="D14" s="116" t="s">
        <v>1452</v>
      </c>
      <c r="E14" s="118">
        <v>0</v>
      </c>
    </row>
    <row r="15" spans="1:5" ht="15.75">
      <c r="A15" s="79"/>
      <c r="C15" s="81" t="s">
        <v>1298</v>
      </c>
      <c r="D15" s="116" t="s">
        <v>1454</v>
      </c>
      <c r="E15" s="83">
        <f>SUM(E16:E20)</f>
        <v>0</v>
      </c>
    </row>
    <row r="16" spans="3:5" ht="15.75">
      <c r="C16" s="81" t="s">
        <v>1301</v>
      </c>
      <c r="D16" s="166" t="s">
        <v>1458</v>
      </c>
      <c r="E16" s="118">
        <v>0</v>
      </c>
    </row>
    <row r="17" spans="3:5" ht="15.75">
      <c r="C17" s="81" t="s">
        <v>1304</v>
      </c>
      <c r="D17" s="166" t="s">
        <v>1460</v>
      </c>
      <c r="E17" s="118">
        <v>0</v>
      </c>
    </row>
    <row r="18" spans="3:5" ht="15.75">
      <c r="C18" s="81" t="s">
        <v>1306</v>
      </c>
      <c r="D18" s="166" t="s">
        <v>1462</v>
      </c>
      <c r="E18" s="118">
        <v>0</v>
      </c>
    </row>
    <row r="19" spans="3:5" ht="15.75">
      <c r="C19" s="81" t="s">
        <v>1308</v>
      </c>
      <c r="D19" s="166" t="s">
        <v>1464</v>
      </c>
      <c r="E19" s="118">
        <v>0</v>
      </c>
    </row>
    <row r="20" spans="3:5" ht="15.75">
      <c r="C20" s="81" t="s">
        <v>1310</v>
      </c>
      <c r="D20" s="166" t="s">
        <v>2278</v>
      </c>
      <c r="E20" s="118">
        <v>0</v>
      </c>
    </row>
    <row r="21" spans="3:5" ht="15.75">
      <c r="C21" s="81" t="s">
        <v>1339</v>
      </c>
      <c r="D21" s="167" t="s">
        <v>1456</v>
      </c>
      <c r="E21" s="118">
        <v>0</v>
      </c>
    </row>
    <row r="22" spans="3:5" ht="15.75">
      <c r="C22" s="81" t="s">
        <v>1535</v>
      </c>
      <c r="D22" s="116" t="s">
        <v>1466</v>
      </c>
      <c r="E22" s="118">
        <v>0</v>
      </c>
    </row>
    <row r="23" spans="3:11" ht="15.75">
      <c r="C23" s="76" t="s">
        <v>1342</v>
      </c>
      <c r="D23" s="77" t="s">
        <v>1477</v>
      </c>
      <c r="E23" s="78">
        <f>SUM(E24:E25)-E26</f>
        <v>0</v>
      </c>
      <c r="G23" s="84"/>
      <c r="K23" s="31"/>
    </row>
    <row r="24" spans="3:11" ht="15.75">
      <c r="C24" s="81" t="s">
        <v>1345</v>
      </c>
      <c r="D24" s="116" t="s">
        <v>1480</v>
      </c>
      <c r="E24" s="118">
        <v>0</v>
      </c>
      <c r="G24" s="84"/>
      <c r="K24" s="31"/>
    </row>
    <row r="25" spans="3:11" ht="15.75">
      <c r="C25" s="81" t="s">
        <v>1347</v>
      </c>
      <c r="D25" s="116" t="s">
        <v>1483</v>
      </c>
      <c r="E25" s="118">
        <v>0</v>
      </c>
      <c r="G25" s="84"/>
      <c r="K25" s="31"/>
    </row>
    <row r="26" spans="3:11" ht="15.75">
      <c r="C26" s="81" t="s">
        <v>1350</v>
      </c>
      <c r="D26" s="116" t="s">
        <v>1486</v>
      </c>
      <c r="E26" s="118">
        <v>0</v>
      </c>
      <c r="G26" s="84"/>
      <c r="K26" s="31"/>
    </row>
    <row r="27" spans="3:5" ht="15.75">
      <c r="C27" s="76" t="s">
        <v>1379</v>
      </c>
      <c r="D27" s="77" t="s">
        <v>2279</v>
      </c>
      <c r="E27" s="78">
        <f>E13-E23</f>
        <v>0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112" stopIfTrue="1">
      <formula>$G12&lt;&gt;$J12</formula>
    </cfRule>
  </conditionalFormatting>
  <conditionalFormatting sqref="K23:K26">
    <cfRule type="expression" priority="7" dxfId="112" stopIfTrue="1">
      <formula>AND(#REF!&lt;&gt;"x",K23&lt;&gt;U23)</formula>
    </cfRule>
  </conditionalFormatting>
  <conditionalFormatting sqref="E61 E13:E27">
    <cfRule type="cellIs" priority="4" dxfId="115" operator="equal" stopIfTrue="1">
      <formula>""</formula>
    </cfRule>
  </conditionalFormatting>
  <conditionalFormatting sqref="D61">
    <cfRule type="cellIs" priority="3" dxfId="115" operator="equal" stopIfTrue="1">
      <formula>""</formula>
    </cfRule>
  </conditionalFormatting>
  <conditionalFormatting sqref="C13:C27">
    <cfRule type="expression" priority="2" dxfId="113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A48" activePane="bottomLeft" state="frozen"/>
      <selection pane="topLeft" activeCell="F17" sqref="F17"/>
      <selection pane="bottomLeft" activeCell="E38" sqref="E38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6" t="str">
        <f>IF(BDValores!$D$4="","",IF(BDValores!$D$4="RECIFE","CIDADE DO RECIFE","MUNICÍPIO DE "&amp;UPPER(BDValores!D4)))</f>
        <v>MUNICÍPIO DE ITAMARACÁ</v>
      </c>
      <c r="D7" s="236"/>
      <c r="E7" s="236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3" t="s">
        <v>2179</v>
      </c>
      <c r="D9" s="243"/>
      <c r="E9" s="243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2178</v>
      </c>
      <c r="E13" s="78">
        <f>SUM(E14,E18,E22,E23)</f>
        <v>9778562.190000001</v>
      </c>
    </row>
    <row r="14" spans="1:6" ht="15.75">
      <c r="A14" s="79">
        <f>IF(E14=0,1,0)</f>
        <v>0</v>
      </c>
      <c r="C14" s="81" t="s">
        <v>1252</v>
      </c>
      <c r="D14" s="114" t="s">
        <v>360</v>
      </c>
      <c r="E14" s="83">
        <f>SUM(E15:E17)</f>
        <v>187382.97</v>
      </c>
      <c r="F14" s="74">
        <f>IF(E14="",1,0)</f>
        <v>0</v>
      </c>
    </row>
    <row r="15" spans="1:6" ht="15.75">
      <c r="A15" s="69"/>
      <c r="C15" s="81" t="s">
        <v>1519</v>
      </c>
      <c r="D15" s="82" t="s">
        <v>1520</v>
      </c>
      <c r="E15" s="118">
        <v>187382.97</v>
      </c>
      <c r="F15" s="74">
        <f aca="true" t="shared" si="0" ref="F15:F33">IF(E15="",1,0)</f>
        <v>0</v>
      </c>
    </row>
    <row r="16" spans="3:6" ht="15.75">
      <c r="C16" s="81" t="s">
        <v>1257</v>
      </c>
      <c r="D16" s="82" t="s">
        <v>1522</v>
      </c>
      <c r="E16" s="118">
        <v>0</v>
      </c>
      <c r="F16" s="74">
        <f t="shared" si="0"/>
        <v>0</v>
      </c>
    </row>
    <row r="17" spans="3:6" ht="15.75">
      <c r="C17" s="81" t="s">
        <v>1259</v>
      </c>
      <c r="D17" s="82" t="s">
        <v>1524</v>
      </c>
      <c r="E17" s="118">
        <v>0</v>
      </c>
      <c r="F17" s="74">
        <f t="shared" si="0"/>
        <v>0</v>
      </c>
    </row>
    <row r="18" spans="1:6" ht="15.75">
      <c r="A18" s="79">
        <f>IF(E18=0,1,0)</f>
        <v>0</v>
      </c>
      <c r="C18" s="81" t="s">
        <v>1298</v>
      </c>
      <c r="D18" s="114" t="s">
        <v>359</v>
      </c>
      <c r="E18" s="83">
        <f>SUM(E19:E21)</f>
        <v>9591179.22</v>
      </c>
      <c r="F18" s="74">
        <f t="shared" si="0"/>
        <v>0</v>
      </c>
    </row>
    <row r="19" spans="3:6" ht="15.75">
      <c r="C19" s="81" t="s">
        <v>1301</v>
      </c>
      <c r="D19" s="82" t="s">
        <v>1527</v>
      </c>
      <c r="E19" s="118">
        <v>9591179.22</v>
      </c>
      <c r="F19" s="74">
        <f t="shared" si="0"/>
        <v>0</v>
      </c>
    </row>
    <row r="20" spans="3:6" ht="15.75">
      <c r="C20" s="81" t="s">
        <v>1304</v>
      </c>
      <c r="D20" s="82" t="s">
        <v>1529</v>
      </c>
      <c r="E20" s="118">
        <v>0</v>
      </c>
      <c r="F20" s="74">
        <f t="shared" si="0"/>
        <v>0</v>
      </c>
    </row>
    <row r="21" spans="3:6" ht="15.75">
      <c r="C21" s="81" t="s">
        <v>1306</v>
      </c>
      <c r="D21" s="82" t="s">
        <v>1531</v>
      </c>
      <c r="E21" s="118">
        <v>0</v>
      </c>
      <c r="F21" s="74">
        <f t="shared" si="0"/>
        <v>0</v>
      </c>
    </row>
    <row r="22" spans="3:6" ht="15.75">
      <c r="C22" s="81" t="s">
        <v>1339</v>
      </c>
      <c r="D22" s="114" t="s">
        <v>2199</v>
      </c>
      <c r="E22" s="57">
        <v>0</v>
      </c>
      <c r="F22" s="74">
        <f t="shared" si="0"/>
        <v>0</v>
      </c>
    </row>
    <row r="23" spans="3:11" ht="15.75">
      <c r="C23" s="81" t="s">
        <v>1535</v>
      </c>
      <c r="D23" s="114" t="s">
        <v>2182</v>
      </c>
      <c r="E23" s="83">
        <f>SUM(E24:E28)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1538</v>
      </c>
      <c r="D24" s="82" t="s">
        <v>1539</v>
      </c>
      <c r="E24" s="118">
        <v>0</v>
      </c>
      <c r="F24" s="74">
        <f t="shared" si="0"/>
        <v>0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1541</v>
      </c>
      <c r="D25" s="82" t="s">
        <v>662</v>
      </c>
      <c r="E25" s="118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/>
      <c r="C26" s="81" t="s">
        <v>1543</v>
      </c>
      <c r="D26" s="82" t="s">
        <v>1544</v>
      </c>
      <c r="E26" s="118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/>
      <c r="C27" s="81" t="s">
        <v>1546</v>
      </c>
      <c r="D27" s="82" t="s">
        <v>1547</v>
      </c>
      <c r="E27" s="118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/>
      <c r="C28" s="81" t="s">
        <v>1549</v>
      </c>
      <c r="D28" s="82" t="s">
        <v>2181</v>
      </c>
      <c r="E28" s="83">
        <f>SUM(E29:E33)</f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1552</v>
      </c>
      <c r="D29" s="117" t="s">
        <v>2302</v>
      </c>
      <c r="E29" s="118">
        <v>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1554</v>
      </c>
      <c r="D30" s="117" t="s">
        <v>2302</v>
      </c>
      <c r="E30" s="118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1556</v>
      </c>
      <c r="D31" s="117" t="s">
        <v>2302</v>
      </c>
      <c r="E31" s="118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1558</v>
      </c>
      <c r="D32" s="117" t="s">
        <v>2302</v>
      </c>
      <c r="E32" s="118">
        <v>0</v>
      </c>
      <c r="F32" s="74">
        <f t="shared" si="0"/>
        <v>0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1560</v>
      </c>
      <c r="D33" s="117" t="s">
        <v>2302</v>
      </c>
      <c r="E33" s="118">
        <v>0</v>
      </c>
      <c r="F33" s="74">
        <f t="shared" si="0"/>
        <v>0</v>
      </c>
      <c r="G33" s="74">
        <f t="shared" si="1"/>
        <v>0</v>
      </c>
    </row>
    <row r="34" spans="1:5" ht="15.75">
      <c r="A34" s="85">
        <f>IF(E34=0,1,0)</f>
        <v>0</v>
      </c>
      <c r="C34" s="76" t="s">
        <v>1342</v>
      </c>
      <c r="D34" s="77" t="s">
        <v>1562</v>
      </c>
      <c r="E34" s="78">
        <f>SUM(E35:E41)</f>
        <v>-1019410.07</v>
      </c>
    </row>
    <row r="35" spans="3:6" ht="15.75">
      <c r="C35" s="81" t="s">
        <v>1345</v>
      </c>
      <c r="D35" s="114" t="s">
        <v>2198</v>
      </c>
      <c r="E35" s="57">
        <v>-1019410.07</v>
      </c>
      <c r="F35" s="74">
        <f aca="true" t="shared" si="2" ref="F35:F53">IF(E35="",1,0)</f>
        <v>0</v>
      </c>
    </row>
    <row r="36" spans="3:6" ht="15.75">
      <c r="C36" s="81" t="s">
        <v>1347</v>
      </c>
      <c r="D36" s="114" t="s">
        <v>2183</v>
      </c>
      <c r="E36" s="83"/>
      <c r="F36" s="74">
        <f t="shared" si="2"/>
        <v>1</v>
      </c>
    </row>
    <row r="37" spans="3:6" ht="15.75">
      <c r="C37" s="81" t="s">
        <v>1350</v>
      </c>
      <c r="D37" s="114" t="s">
        <v>2184</v>
      </c>
      <c r="E37" s="83"/>
      <c r="F37" s="74">
        <f t="shared" si="2"/>
        <v>1</v>
      </c>
    </row>
    <row r="38" spans="3:6" ht="15.75">
      <c r="C38" s="81" t="s">
        <v>1353</v>
      </c>
      <c r="D38" s="114" t="s">
        <v>1572</v>
      </c>
      <c r="E38" s="118">
        <v>0</v>
      </c>
      <c r="F38" s="74">
        <f t="shared" si="2"/>
        <v>0</v>
      </c>
    </row>
    <row r="39" spans="3:6" ht="15.75">
      <c r="C39" s="81" t="s">
        <v>1356</v>
      </c>
      <c r="D39" s="114" t="s">
        <v>1575</v>
      </c>
      <c r="E39" s="118">
        <v>0</v>
      </c>
      <c r="F39" s="74">
        <f t="shared" si="2"/>
        <v>0</v>
      </c>
    </row>
    <row r="40" spans="3:6" ht="15.75">
      <c r="C40" s="81" t="s">
        <v>1574</v>
      </c>
      <c r="D40" s="114" t="s">
        <v>2185</v>
      </c>
      <c r="E40" s="118">
        <v>0</v>
      </c>
      <c r="F40" s="74">
        <f t="shared" si="2"/>
        <v>0</v>
      </c>
    </row>
    <row r="41" spans="1:6" ht="15.75">
      <c r="A41" s="85"/>
      <c r="C41" s="81" t="s">
        <v>1577</v>
      </c>
      <c r="D41" s="114" t="s">
        <v>1581</v>
      </c>
      <c r="E41" s="83">
        <f>SUM(E42:E48)</f>
        <v>0</v>
      </c>
      <c r="F41" s="74">
        <f t="shared" si="2"/>
        <v>0</v>
      </c>
    </row>
    <row r="42" spans="1:11" ht="15.75">
      <c r="A42" s="85"/>
      <c r="C42" s="81" t="s">
        <v>2186</v>
      </c>
      <c r="D42" s="82" t="s">
        <v>1584</v>
      </c>
      <c r="E42" s="118">
        <v>0</v>
      </c>
      <c r="F42" s="74">
        <f t="shared" si="2"/>
        <v>0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2187</v>
      </c>
      <c r="D43" s="82" t="s">
        <v>360</v>
      </c>
      <c r="E43" s="118">
        <v>0</v>
      </c>
      <c r="F43" s="74">
        <f t="shared" si="2"/>
        <v>0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2188</v>
      </c>
      <c r="D44" s="82" t="s">
        <v>661</v>
      </c>
      <c r="E44" s="118">
        <v>0</v>
      </c>
      <c r="F44" s="74">
        <f t="shared" si="2"/>
        <v>0</v>
      </c>
      <c r="G44" s="84">
        <f t="shared" si="3"/>
        <v>0</v>
      </c>
      <c r="K44" s="31"/>
    </row>
    <row r="45" spans="1:11" ht="15.75">
      <c r="A45" s="85"/>
      <c r="C45" s="81" t="s">
        <v>2189</v>
      </c>
      <c r="D45" s="82" t="s">
        <v>1591</v>
      </c>
      <c r="E45" s="118">
        <v>0</v>
      </c>
      <c r="F45" s="74">
        <f t="shared" si="2"/>
        <v>0</v>
      </c>
      <c r="G45" s="84">
        <f t="shared" si="3"/>
        <v>0</v>
      </c>
      <c r="K45" s="31"/>
    </row>
    <row r="46" spans="1:11" ht="15.75">
      <c r="A46" s="85"/>
      <c r="C46" s="81" t="s">
        <v>2190</v>
      </c>
      <c r="D46" s="82" t="s">
        <v>1594</v>
      </c>
      <c r="E46" s="118">
        <v>0</v>
      </c>
      <c r="F46" s="74">
        <f t="shared" si="2"/>
        <v>0</v>
      </c>
      <c r="G46" s="84">
        <f t="shared" si="3"/>
        <v>0</v>
      </c>
      <c r="K46" s="31"/>
    </row>
    <row r="47" spans="1:11" ht="15.75">
      <c r="A47" s="85"/>
      <c r="C47" s="81" t="s">
        <v>2191</v>
      </c>
      <c r="D47" s="82" t="s">
        <v>674</v>
      </c>
      <c r="E47" s="118">
        <v>0</v>
      </c>
      <c r="F47" s="74">
        <f t="shared" si="2"/>
        <v>0</v>
      </c>
      <c r="G47" s="84">
        <f t="shared" si="3"/>
        <v>0</v>
      </c>
      <c r="K47" s="31"/>
    </row>
    <row r="48" spans="1:11" ht="15.75">
      <c r="A48" s="85"/>
      <c r="C48" s="81" t="s">
        <v>2192</v>
      </c>
      <c r="D48" s="82" t="s">
        <v>2180</v>
      </c>
      <c r="E48" s="83">
        <f>SUM(E49:E53)</f>
        <v>0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2193</v>
      </c>
      <c r="D49" s="117" t="s">
        <v>2302</v>
      </c>
      <c r="E49" s="118">
        <v>0</v>
      </c>
      <c r="F49" s="74">
        <f t="shared" si="2"/>
        <v>0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2194</v>
      </c>
      <c r="D50" s="117" t="s">
        <v>2302</v>
      </c>
      <c r="E50" s="118">
        <v>0</v>
      </c>
      <c r="F50" s="74">
        <f t="shared" si="2"/>
        <v>0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2195</v>
      </c>
      <c r="D51" s="117" t="s">
        <v>2302</v>
      </c>
      <c r="E51" s="118">
        <v>0</v>
      </c>
      <c r="F51" s="74">
        <f t="shared" si="2"/>
        <v>0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2196</v>
      </c>
      <c r="D52" s="117" t="s">
        <v>2302</v>
      </c>
      <c r="E52" s="118">
        <v>0</v>
      </c>
      <c r="F52" s="74">
        <f t="shared" si="2"/>
        <v>0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2197</v>
      </c>
      <c r="D53" s="117" t="s">
        <v>2302</v>
      </c>
      <c r="E53" s="118">
        <v>0</v>
      </c>
      <c r="F53" s="74">
        <f t="shared" si="2"/>
        <v>0</v>
      </c>
      <c r="G53" s="74">
        <f t="shared" si="3"/>
        <v>0</v>
      </c>
    </row>
    <row r="54" spans="3:6" ht="15.75">
      <c r="C54" s="76" t="s">
        <v>1379</v>
      </c>
      <c r="D54" s="77" t="s">
        <v>1611</v>
      </c>
      <c r="E54" s="87">
        <f>E13-E34</f>
        <v>10797972.260000002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112" stopIfTrue="1">
      <formula>$G12&lt;&gt;$J12</formula>
    </cfRule>
  </conditionalFormatting>
  <conditionalFormatting sqref="K23:K32">
    <cfRule type="expression" priority="7" dxfId="112" stopIfTrue="1">
      <formula>AND(#REF!&lt;&gt;"x",K23&lt;&gt;U23)</formula>
    </cfRule>
  </conditionalFormatting>
  <conditionalFormatting sqref="K45:K51">
    <cfRule type="expression" priority="6" dxfId="112" stopIfTrue="1">
      <formula>AND(#REF!&lt;&gt;"x",K45&lt;&gt;U35)</formula>
    </cfRule>
  </conditionalFormatting>
  <conditionalFormatting sqref="D49:E53 E13:E33 D29:D33 E35:E51">
    <cfRule type="cellIs" priority="4" dxfId="115" operator="equal" stopIfTrue="1">
      <formula>""</formula>
    </cfRule>
  </conditionalFormatting>
  <conditionalFormatting sqref="C13:C54">
    <cfRule type="expression" priority="2" dxfId="113" stopIfTrue="1">
      <formula>OR(#REF!&gt;0,#REF!&lt;0)</formula>
    </cfRule>
  </conditionalFormatting>
  <conditionalFormatting sqref="K42:K43">
    <cfRule type="expression" priority="9" dxfId="112" stopIfTrue="1">
      <formula>AND(#REF!&lt;&gt;"x",K42&lt;&gt;U33)</formula>
    </cfRule>
  </conditionalFormatting>
  <conditionalFormatting sqref="K44">
    <cfRule type="expression" priority="11" dxfId="112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ANTONIO</cp:lastModifiedBy>
  <cp:lastPrinted>2015-03-17T21:10:40Z</cp:lastPrinted>
  <dcterms:created xsi:type="dcterms:W3CDTF">2010-03-02T11:44:00Z</dcterms:created>
  <dcterms:modified xsi:type="dcterms:W3CDTF">2015-03-31T21:56:39Z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